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0" yWindow="-15" windowWidth="9690" windowHeight="6285" tabRatio="804"/>
  </bookViews>
  <sheets>
    <sheet name="1-4" sheetId="75" r:id="rId1"/>
    <sheet name="5-8" sheetId="76" r:id="rId2"/>
    <sheet name="9-15" sheetId="77" r:id="rId3"/>
    <sheet name="פתרון" sheetId="78" r:id="rId4"/>
  </sheets>
  <definedNames>
    <definedName name="_xlnm._FilterDatabase" localSheetId="0" hidden="1">'1-4'!$C$3:$O$13</definedName>
    <definedName name="_xlnm._FilterDatabase" localSheetId="1" hidden="1">'5-8'!$C$3:$O$13</definedName>
    <definedName name="_xlnm._FilterDatabase" localSheetId="2" hidden="1">'9-15'!$C$3:$O$13</definedName>
    <definedName name="_xlnm._FilterDatabase" localSheetId="3" hidden="1">פתרון!$C$3:$O$13</definedName>
    <definedName name="HTML_CodePage" hidden="1">1255</definedName>
    <definedName name="HTML_Control" localSheetId="0" hidden="1">{"'כל המועדים'!$G$6:$I$12"}</definedName>
    <definedName name="HTML_Control" localSheetId="1" hidden="1">{"'כל המועדים'!$G$6:$I$12"}</definedName>
    <definedName name="HTML_Control" localSheetId="2" hidden="1">{"'כל המועדים'!$G$6:$I$12"}</definedName>
    <definedName name="HTML_Control" localSheetId="3" hidden="1">{"'כל המועדים'!$G$6:$I$12"}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</definedNames>
  <calcPr calcId="125725"/>
</workbook>
</file>

<file path=xl/calcChain.xml><?xml version="1.0" encoding="utf-8"?>
<calcChain xmlns="http://schemas.openxmlformats.org/spreadsheetml/2006/main">
  <c r="C39" i="78"/>
  <c r="C34"/>
  <c r="C27"/>
  <c r="M22"/>
  <c r="L22"/>
  <c r="J22"/>
  <c r="I22"/>
  <c r="H22"/>
  <c r="M21"/>
  <c r="L21"/>
  <c r="J21"/>
  <c r="I21"/>
  <c r="H21"/>
  <c r="M20"/>
  <c r="L20"/>
  <c r="J20"/>
  <c r="I20"/>
  <c r="H20"/>
  <c r="M19"/>
  <c r="L19"/>
  <c r="J19"/>
  <c r="I19"/>
  <c r="H19"/>
  <c r="M18"/>
  <c r="L18"/>
  <c r="J18"/>
  <c r="I18"/>
  <c r="H18"/>
  <c r="M17"/>
  <c r="L17"/>
  <c r="J17"/>
  <c r="I17"/>
  <c r="H17"/>
  <c r="M16"/>
  <c r="L16"/>
  <c r="J16"/>
  <c r="I16"/>
  <c r="H16"/>
  <c r="M15"/>
  <c r="L15"/>
  <c r="J15"/>
  <c r="I15"/>
  <c r="H15"/>
  <c r="N13"/>
  <c r="R13" s="1"/>
  <c r="K13"/>
  <c r="N12"/>
  <c r="R12" s="1"/>
  <c r="K12"/>
  <c r="N11"/>
  <c r="R11" s="1"/>
  <c r="K11"/>
  <c r="N10"/>
  <c r="R10" s="1"/>
  <c r="K10"/>
  <c r="N9"/>
  <c r="R9" s="1"/>
  <c r="K9"/>
  <c r="N8"/>
  <c r="R8" s="1"/>
  <c r="K8"/>
  <c r="N7"/>
  <c r="R7" s="1"/>
  <c r="K7"/>
  <c r="N6"/>
  <c r="R6" s="1"/>
  <c r="K6"/>
  <c r="N5"/>
  <c r="R5" s="1"/>
  <c r="K5"/>
  <c r="N4"/>
  <c r="N22" s="1"/>
  <c r="K4"/>
  <c r="K22" s="1"/>
  <c r="R13" i="77"/>
  <c r="R12"/>
  <c r="R11"/>
  <c r="R10"/>
  <c r="R9"/>
  <c r="R8"/>
  <c r="R7"/>
  <c r="R6"/>
  <c r="R5"/>
  <c r="R4"/>
  <c r="Q13"/>
  <c r="Q12"/>
  <c r="Q11"/>
  <c r="Q10"/>
  <c r="Q9"/>
  <c r="Q8"/>
  <c r="Q7"/>
  <c r="Q6"/>
  <c r="Q5"/>
  <c r="Q4"/>
  <c r="P13"/>
  <c r="P12"/>
  <c r="P11"/>
  <c r="P10"/>
  <c r="P9"/>
  <c r="P8"/>
  <c r="P7"/>
  <c r="P6"/>
  <c r="P5"/>
  <c r="P4"/>
  <c r="O13"/>
  <c r="O12"/>
  <c r="O11"/>
  <c r="O10"/>
  <c r="O9"/>
  <c r="O8"/>
  <c r="O7"/>
  <c r="O6"/>
  <c r="O5"/>
  <c r="O4"/>
  <c r="C39"/>
  <c r="C34"/>
  <c r="C27"/>
  <c r="M22"/>
  <c r="L22"/>
  <c r="J22"/>
  <c r="I22"/>
  <c r="H22"/>
  <c r="M21"/>
  <c r="L21"/>
  <c r="J21"/>
  <c r="I21"/>
  <c r="H21"/>
  <c r="M20"/>
  <c r="L20"/>
  <c r="J20"/>
  <c r="I20"/>
  <c r="H20"/>
  <c r="M19"/>
  <c r="L19"/>
  <c r="J19"/>
  <c r="I19"/>
  <c r="H19"/>
  <c r="M18"/>
  <c r="L18"/>
  <c r="J18"/>
  <c r="I18"/>
  <c r="H18"/>
  <c r="M17"/>
  <c r="L17"/>
  <c r="J17"/>
  <c r="I17"/>
  <c r="H17"/>
  <c r="M16"/>
  <c r="L16"/>
  <c r="J16"/>
  <c r="I16"/>
  <c r="H16"/>
  <c r="M15"/>
  <c r="L15"/>
  <c r="J15"/>
  <c r="I15"/>
  <c r="H15"/>
  <c r="N13"/>
  <c r="K13"/>
  <c r="N12"/>
  <c r="K12"/>
  <c r="N11"/>
  <c r="K11"/>
  <c r="N10"/>
  <c r="K10"/>
  <c r="N9"/>
  <c r="K9"/>
  <c r="N8"/>
  <c r="K8"/>
  <c r="N7"/>
  <c r="K7"/>
  <c r="N6"/>
  <c r="K6"/>
  <c r="N5"/>
  <c r="K5"/>
  <c r="N4"/>
  <c r="N22" s="1"/>
  <c r="K4"/>
  <c r="K22" s="1"/>
  <c r="R13" i="76"/>
  <c r="R12"/>
  <c r="R11"/>
  <c r="R10"/>
  <c r="R9"/>
  <c r="R8"/>
  <c r="R7"/>
  <c r="R6"/>
  <c r="R5"/>
  <c r="R4"/>
  <c r="Q13"/>
  <c r="Q12"/>
  <c r="Q11"/>
  <c r="Q10"/>
  <c r="Q9"/>
  <c r="Q8"/>
  <c r="Q7"/>
  <c r="Q6"/>
  <c r="Q5"/>
  <c r="Q4"/>
  <c r="P13"/>
  <c r="P12"/>
  <c r="P11"/>
  <c r="P10"/>
  <c r="P9"/>
  <c r="P8"/>
  <c r="P7"/>
  <c r="P6"/>
  <c r="P5"/>
  <c r="P4"/>
  <c r="O13"/>
  <c r="O12"/>
  <c r="O11"/>
  <c r="O10"/>
  <c r="O9"/>
  <c r="O8"/>
  <c r="O7"/>
  <c r="O6"/>
  <c r="O5"/>
  <c r="C39"/>
  <c r="C34"/>
  <c r="C27"/>
  <c r="M22"/>
  <c r="L22"/>
  <c r="J22"/>
  <c r="I22"/>
  <c r="H22"/>
  <c r="M21"/>
  <c r="L21"/>
  <c r="J21"/>
  <c r="I21"/>
  <c r="H21"/>
  <c r="M20"/>
  <c r="L20"/>
  <c r="J20"/>
  <c r="I20"/>
  <c r="H20"/>
  <c r="M19"/>
  <c r="L19"/>
  <c r="J19"/>
  <c r="I19"/>
  <c r="H19"/>
  <c r="M18"/>
  <c r="L18"/>
  <c r="J18"/>
  <c r="I18"/>
  <c r="H18"/>
  <c r="M17"/>
  <c r="L17"/>
  <c r="J17"/>
  <c r="I17"/>
  <c r="H17"/>
  <c r="M16"/>
  <c r="L16"/>
  <c r="J16"/>
  <c r="I16"/>
  <c r="H16"/>
  <c r="M15"/>
  <c r="L15"/>
  <c r="J15"/>
  <c r="I15"/>
  <c r="H15"/>
  <c r="N13"/>
  <c r="K13"/>
  <c r="N12"/>
  <c r="K12"/>
  <c r="N11"/>
  <c r="K11"/>
  <c r="N10"/>
  <c r="K10"/>
  <c r="N9"/>
  <c r="K9"/>
  <c r="N8"/>
  <c r="K8"/>
  <c r="N7"/>
  <c r="K7"/>
  <c r="N6"/>
  <c r="K6"/>
  <c r="N5"/>
  <c r="K5"/>
  <c r="N4"/>
  <c r="N22" s="1"/>
  <c r="K4"/>
  <c r="K22" s="1"/>
  <c r="O4" i="78" l="1"/>
  <c r="R4"/>
  <c r="O5"/>
  <c r="O6"/>
  <c r="O7"/>
  <c r="O8"/>
  <c r="O9"/>
  <c r="O10"/>
  <c r="O11"/>
  <c r="O12"/>
  <c r="O13"/>
  <c r="K15"/>
  <c r="N15"/>
  <c r="K16"/>
  <c r="N16"/>
  <c r="K17"/>
  <c r="N17"/>
  <c r="K18"/>
  <c r="N18"/>
  <c r="K19"/>
  <c r="N19"/>
  <c r="K20"/>
  <c r="N20"/>
  <c r="K21"/>
  <c r="N21"/>
  <c r="K15" i="77"/>
  <c r="N15"/>
  <c r="K16"/>
  <c r="N16"/>
  <c r="K17"/>
  <c r="N17"/>
  <c r="K18"/>
  <c r="N18"/>
  <c r="K19"/>
  <c r="N19"/>
  <c r="K20"/>
  <c r="N20"/>
  <c r="K21"/>
  <c r="N21"/>
  <c r="O4" i="76"/>
  <c r="K15"/>
  <c r="N15"/>
  <c r="K16"/>
  <c r="N16"/>
  <c r="K17"/>
  <c r="N17"/>
  <c r="K18"/>
  <c r="N18"/>
  <c r="K19"/>
  <c r="N19"/>
  <c r="K20"/>
  <c r="N20"/>
  <c r="K21"/>
  <c r="N21"/>
  <c r="C39" i="75"/>
  <c r="C34"/>
  <c r="C27"/>
  <c r="M22"/>
  <c r="L22"/>
  <c r="J22"/>
  <c r="I22"/>
  <c r="H22"/>
  <c r="N21"/>
  <c r="M21"/>
  <c r="L21"/>
  <c r="J21"/>
  <c r="I21"/>
  <c r="H21"/>
  <c r="M20"/>
  <c r="L20"/>
  <c r="J20"/>
  <c r="I20"/>
  <c r="H20"/>
  <c r="N19"/>
  <c r="M19"/>
  <c r="L19"/>
  <c r="J19"/>
  <c r="I19"/>
  <c r="H19"/>
  <c r="M18"/>
  <c r="L18"/>
  <c r="J18"/>
  <c r="I18"/>
  <c r="H18"/>
  <c r="N17"/>
  <c r="M17"/>
  <c r="L17"/>
  <c r="J17"/>
  <c r="I17"/>
  <c r="H17"/>
  <c r="M16"/>
  <c r="L16"/>
  <c r="J16"/>
  <c r="I16"/>
  <c r="H16"/>
  <c r="N15"/>
  <c r="M15"/>
  <c r="L15"/>
  <c r="J15"/>
  <c r="I15"/>
  <c r="H15"/>
  <c r="N13"/>
  <c r="K13"/>
  <c r="N12"/>
  <c r="K12"/>
  <c r="N11"/>
  <c r="K11"/>
  <c r="N10"/>
  <c r="K10"/>
  <c r="N9"/>
  <c r="K9"/>
  <c r="N8"/>
  <c r="K8"/>
  <c r="N7"/>
  <c r="K7"/>
  <c r="N6"/>
  <c r="K6"/>
  <c r="N5"/>
  <c r="K5"/>
  <c r="N4"/>
  <c r="N22" s="1"/>
  <c r="K4"/>
  <c r="K21" s="1"/>
  <c r="Q13" i="78" l="1"/>
  <c r="P13"/>
  <c r="Q12"/>
  <c r="P12"/>
  <c r="Q11"/>
  <c r="P11"/>
  <c r="Q10"/>
  <c r="P10"/>
  <c r="Q9"/>
  <c r="P9"/>
  <c r="Q8"/>
  <c r="P8"/>
  <c r="Q7"/>
  <c r="P7"/>
  <c r="Q6"/>
  <c r="P6"/>
  <c r="Q5"/>
  <c r="P5"/>
  <c r="Q4"/>
  <c r="P4"/>
  <c r="K16" i="75"/>
  <c r="K18"/>
  <c r="K20"/>
  <c r="K22"/>
  <c r="K15"/>
  <c r="N16"/>
  <c r="K17"/>
  <c r="N18"/>
  <c r="K19"/>
  <c r="N20"/>
</calcChain>
</file>

<file path=xl/comments1.xml><?xml version="1.0" encoding="utf-8"?>
<comments xmlns="http://schemas.openxmlformats.org/spreadsheetml/2006/main">
  <authors>
    <author>שי שקרוב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שי שקרוב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שי שקרוב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שי שקרוב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<sst xmlns="http://schemas.openxmlformats.org/spreadsheetml/2006/main" count="340" uniqueCount="63">
  <si>
    <t>חשבונאות</t>
  </si>
  <si>
    <t>שם הסטודנט</t>
  </si>
  <si>
    <t>דניאל</t>
  </si>
  <si>
    <t>טלי</t>
  </si>
  <si>
    <t>יעל</t>
  </si>
  <si>
    <t>מיכל</t>
  </si>
  <si>
    <t>רמי</t>
  </si>
  <si>
    <t>שרון</t>
  </si>
  <si>
    <t>מגדר</t>
  </si>
  <si>
    <t>ציון ת. 1</t>
  </si>
  <si>
    <t>ציון ת. 2</t>
  </si>
  <si>
    <t>ציון ת. 3</t>
  </si>
  <si>
    <t>ממוצע  תרגילים</t>
  </si>
  <si>
    <t>ציון פרויקט</t>
  </si>
  <si>
    <t>ציון בחינה</t>
  </si>
  <si>
    <t>ציון סופי</t>
  </si>
  <si>
    <t>ציון במילים</t>
  </si>
  <si>
    <t>ז</t>
  </si>
  <si>
    <t>נ</t>
  </si>
  <si>
    <t>שחר</t>
  </si>
  <si>
    <t xml:space="preserve">ממוצע  כיתתי </t>
  </si>
  <si>
    <t>חציון</t>
  </si>
  <si>
    <t>שכיח</t>
  </si>
  <si>
    <t>מקסימום</t>
  </si>
  <si>
    <t>מינימום</t>
  </si>
  <si>
    <t>נכשלו</t>
  </si>
  <si>
    <t>משקל תרגיל 1</t>
  </si>
  <si>
    <t>משקל תרגיל 2</t>
  </si>
  <si>
    <t>משקל תרגיל 3</t>
  </si>
  <si>
    <t>משקל פרויקט</t>
  </si>
  <si>
    <t>משקל מבחן</t>
  </si>
  <si>
    <t>סה"כ</t>
  </si>
  <si>
    <t>מ-</t>
  </si>
  <si>
    <t>עד</t>
  </si>
  <si>
    <t>נכשל</t>
  </si>
  <si>
    <t>עובר</t>
  </si>
  <si>
    <t>מצטיין</t>
  </si>
  <si>
    <t>שלחו תרגיל/ נבחנו</t>
  </si>
  <si>
    <t>ס"ה סטודנטים</t>
  </si>
  <si>
    <t>נשים מצטיינות</t>
  </si>
  <si>
    <t>נשים או מצטיינים</t>
  </si>
  <si>
    <t>ת.ז.</t>
  </si>
  <si>
    <t>יעקב</t>
  </si>
  <si>
    <t>סטיית תקן</t>
  </si>
  <si>
    <t>שונות</t>
  </si>
  <si>
    <t>תרגול באקסל</t>
  </si>
  <si>
    <t>נתונים</t>
  </si>
  <si>
    <t>חישובים</t>
  </si>
  <si>
    <t>טבלת משקולות</t>
  </si>
  <si>
    <t>טבלת עזר</t>
  </si>
  <si>
    <t>מיקוד</t>
  </si>
  <si>
    <t>טלפון</t>
  </si>
  <si>
    <t>מתוכם</t>
  </si>
  <si>
    <t>בממוצע</t>
  </si>
  <si>
    <t>עברו</t>
  </si>
  <si>
    <t>מצטיינים</t>
  </si>
  <si>
    <t>התמחות</t>
  </si>
  <si>
    <t>שיווק</t>
  </si>
  <si>
    <t>סטודנטים</t>
  </si>
  <si>
    <t>סטודנטיות</t>
  </si>
  <si>
    <t>סמלים</t>
  </si>
  <si>
    <t>לא נכשלו</t>
  </si>
  <si>
    <t>ו-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</si>
</sst>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5" formatCode="[$-1000000]00000000\-0"/>
    <numFmt numFmtId="166" formatCode="[&lt;=9999999][$-1000000]###\-####;[$-1000000]\(###\)\ ###\-####"/>
    <numFmt numFmtId="167" formatCode="[$-1000000]00000"/>
    <numFmt numFmtId="168" formatCode="0.0"/>
  </numFmts>
  <fonts count="10">
    <font>
      <sz val="10"/>
      <name val="Arial"/>
      <charset val="177"/>
    </font>
    <font>
      <sz val="10"/>
      <name val="Arial"/>
      <family val="2"/>
    </font>
    <font>
      <sz val="10"/>
      <name val="Geneva"/>
      <charset val="177"/>
    </font>
    <font>
      <sz val="10"/>
      <name val="MS Sans Serif"/>
      <family val="2"/>
      <charset val="177"/>
    </font>
    <font>
      <sz val="10"/>
      <name val="David"/>
      <family val="2"/>
      <charset val="177"/>
    </font>
    <font>
      <b/>
      <sz val="10"/>
      <name val="Arial"/>
      <family val="2"/>
    </font>
    <font>
      <b/>
      <u val="double"/>
      <sz val="24"/>
      <color indexed="12"/>
      <name val="David"/>
      <family val="2"/>
      <charset val="177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/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/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/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double">
        <color rgb="FF0066FF"/>
      </left>
      <right style="medium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/>
      <top style="double">
        <color rgb="FF0066FF"/>
      </top>
      <bottom style="thin">
        <color rgb="FF0066FF"/>
      </bottom>
      <diagonal/>
    </border>
    <border>
      <left/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/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double">
        <color rgb="FF0066FF"/>
      </bottom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>
      <alignment horizontal="left"/>
    </xf>
    <xf numFmtId="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>
      <alignment horizontal="right"/>
    </xf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2" fontId="0" fillId="0" borderId="0" xfId="0" applyNumberForma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0" fillId="0" borderId="5" xfId="0" applyNumberFormat="1" applyBorder="1"/>
    <xf numFmtId="166" fontId="0" fillId="0" borderId="1" xfId="0" applyNumberFormat="1" applyBorder="1"/>
    <xf numFmtId="166" fontId="0" fillId="0" borderId="3" xfId="0" applyNumberFormat="1" applyBorder="1"/>
    <xf numFmtId="167" fontId="0" fillId="0" borderId="5" xfId="0" applyNumberFormat="1" applyBorder="1"/>
    <xf numFmtId="167" fontId="0" fillId="0" borderId="1" xfId="0" applyNumberFormat="1" applyBorder="1"/>
    <xf numFmtId="167" fontId="0" fillId="0" borderId="3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3" xfId="0" applyNumberFormat="1" applyBorder="1"/>
    <xf numFmtId="168" fontId="0" fillId="0" borderId="5" xfId="0" applyNumberFormat="1" applyBorder="1"/>
    <xf numFmtId="168" fontId="0" fillId="0" borderId="1" xfId="0" applyNumberFormat="1" applyBorder="1"/>
    <xf numFmtId="168" fontId="0" fillId="0" borderId="3" xfId="0" applyNumberFormat="1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2" fontId="0" fillId="0" borderId="4" xfId="0" applyNumberFormat="1" applyBorder="1"/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9" fontId="0" fillId="0" borderId="9" xfId="10" applyNumberFormat="1" applyFont="1" applyBorder="1"/>
    <xf numFmtId="9" fontId="0" fillId="0" borderId="2" xfId="10" applyNumberFormat="1" applyFont="1" applyBorder="1"/>
    <xf numFmtId="9" fontId="0" fillId="0" borderId="4" xfId="0" applyNumberFormat="1" applyBorder="1"/>
    <xf numFmtId="0" fontId="1" fillId="0" borderId="5" xfId="0" applyFont="1" applyBorder="1"/>
    <xf numFmtId="0" fontId="1" fillId="0" borderId="1" xfId="0" applyFont="1" applyBorder="1"/>
    <xf numFmtId="0" fontId="1" fillId="0" borderId="3" xfId="0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7" fillId="2" borderId="18" xfId="0" applyFont="1" applyFill="1" applyBorder="1" applyAlignment="1">
      <alignment horizontal="center" vertical="center" textRotation="255" wrapText="1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10" xfId="0" applyFont="1" applyFill="1" applyBorder="1" applyAlignment="1">
      <alignment horizontal="center" vertical="center" textRotation="255" wrapText="1"/>
    </xf>
    <xf numFmtId="0" fontId="7" fillId="3" borderId="11" xfId="0" applyFont="1" applyFill="1" applyBorder="1" applyAlignment="1">
      <alignment horizontal="center" vertical="center" textRotation="255" wrapText="1"/>
    </xf>
    <xf numFmtId="0" fontId="5" fillId="0" borderId="23" xfId="0" applyFont="1" applyBorder="1" applyAlignment="1">
      <alignment vertical="top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3" xfId="0" applyFont="1" applyBorder="1" applyAlignment="1">
      <alignment horizontal="left"/>
    </xf>
  </cellXfs>
  <cellStyles count="14">
    <cellStyle name="6_x0001_" xfId="1"/>
    <cellStyle name="6A" xfId="2"/>
    <cellStyle name="al (2)" xfId="3"/>
    <cellStyle name="B" xfId="4"/>
    <cellStyle name="Currency [0] _FCG032A" xfId="5"/>
    <cellStyle name="Currency [0] 4_x0007_CG306D" xfId="6"/>
    <cellStyle name="H1 (2)_FCG046A" xfId="7"/>
    <cellStyle name="MS_English" xfId="8"/>
    <cellStyle name="nal (2)_RF (2)" xfId="9"/>
    <cellStyle name="Normal" xfId="0" builtinId="0"/>
    <cellStyle name="Percent" xfId="10" builtinId="5"/>
    <cellStyle name="RF (2)" xfId="11"/>
    <cellStyle name="sh_FCG320B" xfId="12"/>
    <cellStyle name="Spelling 1033,0" xfId="13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theme="6" tint="-0.24994659260841701"/>
      </font>
    </dxf>
    <dxf>
      <font>
        <b/>
        <i val="0"/>
        <color rgb="FF0066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66FF"/>
      </font>
    </dxf>
    <dxf>
      <font>
        <b/>
        <i val="0"/>
        <color theme="6" tint="-0.2499465926084170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6" tint="-0.24994659260841701"/>
      </font>
    </dxf>
    <dxf>
      <font>
        <b/>
        <i val="0"/>
        <color rgb="FF0066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66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rightToLeft="1" tabSelected="1" zoomScaleNormal="100" workbookViewId="0">
      <selection sqref="A1:R1"/>
    </sheetView>
  </sheetViews>
  <sheetFormatPr defaultRowHeight="12.75"/>
  <cols>
    <col min="1" max="1" width="4.7109375" customWidth="1"/>
    <col min="2" max="2" width="14.7109375" bestFit="1" customWidth="1"/>
    <col min="3" max="3" width="7.85546875" bestFit="1" customWidth="1"/>
    <col min="4" max="4" width="6.5703125" bestFit="1" customWidth="1"/>
    <col min="5" max="5" width="8.5703125" bestFit="1" customWidth="1"/>
    <col min="6" max="6" width="6" bestFit="1" customWidth="1"/>
    <col min="8" max="10" width="6.5703125" customWidth="1"/>
    <col min="11" max="11" width="7.28515625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5.42578125" bestFit="1" customWidth="1"/>
  </cols>
  <sheetData>
    <row r="1" spans="1:18" ht="30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 thickBot="1"/>
    <row r="3" spans="1:18" s="4" customFormat="1" ht="27" thickTop="1" thickBot="1">
      <c r="A3" s="48" t="s">
        <v>46</v>
      </c>
      <c r="B3" s="30" t="s">
        <v>41</v>
      </c>
      <c r="C3" s="28" t="s">
        <v>1</v>
      </c>
      <c r="D3" s="28" t="s">
        <v>8</v>
      </c>
      <c r="E3" s="28" t="s">
        <v>51</v>
      </c>
      <c r="F3" s="28" t="s">
        <v>50</v>
      </c>
      <c r="G3" s="28" t="s">
        <v>56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39</v>
      </c>
      <c r="Q3" s="54" t="s">
        <v>40</v>
      </c>
      <c r="R3" s="29" t="s">
        <v>61</v>
      </c>
    </row>
    <row r="4" spans="1:18">
      <c r="A4" s="49"/>
      <c r="B4" s="31">
        <v>123456789</v>
      </c>
      <c r="C4" s="9" t="s">
        <v>2</v>
      </c>
      <c r="D4" s="9" t="s">
        <v>17</v>
      </c>
      <c r="E4" s="11">
        <v>9877665</v>
      </c>
      <c r="F4" s="14">
        <v>123</v>
      </c>
      <c r="G4" s="39" t="s">
        <v>57</v>
      </c>
      <c r="H4" s="9">
        <v>89</v>
      </c>
      <c r="I4" s="9">
        <v>86</v>
      </c>
      <c r="J4" s="9">
        <v>99</v>
      </c>
      <c r="K4" s="17">
        <f>AVERAGE(H4:J4)</f>
        <v>91.333333333333329</v>
      </c>
      <c r="L4" s="9">
        <v>99</v>
      </c>
      <c r="M4" s="9">
        <v>80</v>
      </c>
      <c r="N4" s="20">
        <f>H4*$C$29+I4*$C$30+J4*$C$31+L4*$C$32+M4*$C$33</f>
        <v>89.1</v>
      </c>
      <c r="O4" s="9"/>
      <c r="P4" s="9"/>
      <c r="Q4" s="55"/>
      <c r="R4" s="10"/>
    </row>
    <row r="5" spans="1:18">
      <c r="A5" s="49"/>
      <c r="B5" s="32">
        <v>193878400</v>
      </c>
      <c r="C5" s="5" t="s">
        <v>3</v>
      </c>
      <c r="D5" s="5" t="s">
        <v>18</v>
      </c>
      <c r="E5" s="12">
        <v>9876544</v>
      </c>
      <c r="F5" s="15">
        <v>70000</v>
      </c>
      <c r="G5" s="40" t="s">
        <v>57</v>
      </c>
      <c r="H5" s="5">
        <v>81</v>
      </c>
      <c r="I5" s="5">
        <v>80</v>
      </c>
      <c r="J5" s="5">
        <v>82</v>
      </c>
      <c r="K5" s="18">
        <f t="shared" ref="K5:K13" si="0">AVERAGE(H5:J5)</f>
        <v>81</v>
      </c>
      <c r="L5" s="5">
        <v>81</v>
      </c>
      <c r="M5" s="5">
        <v>81</v>
      </c>
      <c r="N5" s="21">
        <f t="shared" ref="N5:N13" si="1">H5*$C$29+I5*$C$30+J5*$C$31+L5*$C$32+M5*$C$33</f>
        <v>81</v>
      </c>
      <c r="O5" s="5"/>
      <c r="P5" s="5"/>
      <c r="Q5" s="56"/>
      <c r="R5" s="6"/>
    </row>
    <row r="6" spans="1:18">
      <c r="A6" s="49"/>
      <c r="B6" s="32">
        <v>658370843</v>
      </c>
      <c r="C6" s="5" t="s">
        <v>4</v>
      </c>
      <c r="D6" s="5" t="s">
        <v>18</v>
      </c>
      <c r="E6" s="12">
        <v>2118758</v>
      </c>
      <c r="F6" s="15">
        <v>55326</v>
      </c>
      <c r="G6" s="40" t="s">
        <v>57</v>
      </c>
      <c r="H6" s="5">
        <v>67</v>
      </c>
      <c r="I6" s="5">
        <v>99</v>
      </c>
      <c r="J6" s="5">
        <v>69</v>
      </c>
      <c r="K6" s="18">
        <f t="shared" si="0"/>
        <v>78.333333333333329</v>
      </c>
      <c r="L6" s="5">
        <v>90</v>
      </c>
      <c r="M6" s="5">
        <v>85</v>
      </c>
      <c r="N6" s="21">
        <f t="shared" si="1"/>
        <v>84.5</v>
      </c>
      <c r="O6" s="5"/>
      <c r="P6" s="5"/>
      <c r="Q6" s="56"/>
      <c r="R6" s="6"/>
    </row>
    <row r="7" spans="1:18">
      <c r="A7" s="49"/>
      <c r="B7" s="32">
        <v>830998987</v>
      </c>
      <c r="C7" s="5" t="s">
        <v>5</v>
      </c>
      <c r="D7" s="5" t="s">
        <v>18</v>
      </c>
      <c r="E7" s="12">
        <v>3527439</v>
      </c>
      <c r="F7" s="15">
        <v>56324</v>
      </c>
      <c r="G7" s="40" t="s">
        <v>57</v>
      </c>
      <c r="H7" s="5">
        <v>80</v>
      </c>
      <c r="I7" s="5"/>
      <c r="J7" s="5">
        <v>87</v>
      </c>
      <c r="K7" s="18">
        <f t="shared" si="0"/>
        <v>83.5</v>
      </c>
      <c r="L7" s="5">
        <v>90</v>
      </c>
      <c r="M7" s="5"/>
      <c r="N7" s="21">
        <f t="shared" si="1"/>
        <v>43.7</v>
      </c>
      <c r="O7" s="5"/>
      <c r="P7" s="5"/>
      <c r="Q7" s="56"/>
      <c r="R7" s="6"/>
    </row>
    <row r="8" spans="1:18">
      <c r="A8" s="49"/>
      <c r="B8" s="32">
        <v>123456789</v>
      </c>
      <c r="C8" s="5" t="s">
        <v>42</v>
      </c>
      <c r="D8" s="5" t="s">
        <v>17</v>
      </c>
      <c r="E8" s="12">
        <v>7563094</v>
      </c>
      <c r="F8" s="15">
        <v>86534</v>
      </c>
      <c r="G8" s="40" t="s">
        <v>57</v>
      </c>
      <c r="H8" s="5">
        <v>91</v>
      </c>
      <c r="I8" s="5">
        <v>79</v>
      </c>
      <c r="J8" s="5">
        <v>85</v>
      </c>
      <c r="K8" s="18">
        <f t="shared" si="0"/>
        <v>85</v>
      </c>
      <c r="L8" s="5">
        <v>100</v>
      </c>
      <c r="M8" s="5">
        <v>50</v>
      </c>
      <c r="N8" s="21">
        <f t="shared" si="1"/>
        <v>75.5</v>
      </c>
      <c r="O8" s="5"/>
      <c r="P8" s="5"/>
      <c r="Q8" s="56"/>
      <c r="R8" s="6"/>
    </row>
    <row r="9" spans="1:18">
      <c r="A9" s="49"/>
      <c r="B9" s="32">
        <v>298754355</v>
      </c>
      <c r="C9" s="5" t="s">
        <v>6</v>
      </c>
      <c r="D9" s="5" t="s">
        <v>17</v>
      </c>
      <c r="E9" s="12">
        <v>8763456</v>
      </c>
      <c r="F9" s="15">
        <v>83934</v>
      </c>
      <c r="G9" s="40" t="s">
        <v>0</v>
      </c>
      <c r="H9" s="5">
        <v>88</v>
      </c>
      <c r="I9" s="5">
        <v>90</v>
      </c>
      <c r="J9" s="5">
        <v>74</v>
      </c>
      <c r="K9" s="18">
        <f t="shared" si="0"/>
        <v>84</v>
      </c>
      <c r="L9" s="5">
        <v>55</v>
      </c>
      <c r="M9" s="5">
        <v>45</v>
      </c>
      <c r="N9" s="21">
        <f t="shared" si="1"/>
        <v>59.7</v>
      </c>
      <c r="O9" s="5"/>
      <c r="P9" s="5"/>
      <c r="Q9" s="56"/>
      <c r="R9" s="6"/>
    </row>
    <row r="10" spans="1:18">
      <c r="A10" s="49"/>
      <c r="B10" s="32">
        <v>983687692</v>
      </c>
      <c r="C10" s="5" t="s">
        <v>7</v>
      </c>
      <c r="D10" s="5" t="s">
        <v>18</v>
      </c>
      <c r="E10" s="12">
        <v>6347234</v>
      </c>
      <c r="F10" s="15">
        <v>55235</v>
      </c>
      <c r="G10" s="40" t="s">
        <v>0</v>
      </c>
      <c r="H10" s="5">
        <v>45</v>
      </c>
      <c r="I10" s="5">
        <v>60</v>
      </c>
      <c r="J10" s="5"/>
      <c r="K10" s="18">
        <f t="shared" si="0"/>
        <v>52.5</v>
      </c>
      <c r="L10" s="5">
        <v>99</v>
      </c>
      <c r="M10" s="5">
        <v>94</v>
      </c>
      <c r="N10" s="21">
        <f t="shared" si="1"/>
        <v>77.800000000000011</v>
      </c>
      <c r="O10" s="5"/>
      <c r="P10" s="5"/>
      <c r="Q10" s="56"/>
      <c r="R10" s="6"/>
    </row>
    <row r="11" spans="1:18">
      <c r="A11" s="49"/>
      <c r="B11" s="32">
        <v>947465892</v>
      </c>
      <c r="C11" s="5" t="s">
        <v>19</v>
      </c>
      <c r="D11" s="5" t="s">
        <v>17</v>
      </c>
      <c r="E11" s="12">
        <v>3434324</v>
      </c>
      <c r="F11" s="15">
        <v>41466</v>
      </c>
      <c r="G11" s="40" t="s">
        <v>0</v>
      </c>
      <c r="H11" s="5"/>
      <c r="I11" s="5">
        <v>79</v>
      </c>
      <c r="J11" s="5">
        <v>99</v>
      </c>
      <c r="K11" s="18">
        <f t="shared" si="0"/>
        <v>89</v>
      </c>
      <c r="L11" s="5">
        <v>86</v>
      </c>
      <c r="M11" s="5">
        <v>65</v>
      </c>
      <c r="N11" s="21">
        <f t="shared" si="1"/>
        <v>69.599999999999994</v>
      </c>
      <c r="O11" s="5"/>
      <c r="P11" s="5"/>
      <c r="Q11" s="56"/>
      <c r="R11" s="6"/>
    </row>
    <row r="12" spans="1:18">
      <c r="A12" s="49"/>
      <c r="B12" s="32">
        <v>388923057</v>
      </c>
      <c r="C12" s="5" t="s">
        <v>5</v>
      </c>
      <c r="D12" s="5" t="s">
        <v>18</v>
      </c>
      <c r="E12" s="12">
        <v>8743644</v>
      </c>
      <c r="F12" s="15">
        <v>44141</v>
      </c>
      <c r="G12" s="40" t="s">
        <v>0</v>
      </c>
      <c r="H12" s="5">
        <v>60</v>
      </c>
      <c r="I12" s="5">
        <v>100</v>
      </c>
      <c r="J12" s="5">
        <v>80</v>
      </c>
      <c r="K12" s="18">
        <f t="shared" si="0"/>
        <v>80</v>
      </c>
      <c r="L12" s="5">
        <v>40</v>
      </c>
      <c r="M12" s="5">
        <v>61</v>
      </c>
      <c r="N12" s="21">
        <f t="shared" si="1"/>
        <v>60.400000000000006</v>
      </c>
      <c r="O12" s="5"/>
      <c r="P12" s="5"/>
      <c r="Q12" s="56"/>
      <c r="R12" s="6"/>
    </row>
    <row r="13" spans="1:18" ht="13.5" thickBot="1">
      <c r="A13" s="50"/>
      <c r="B13" s="33">
        <v>244576280</v>
      </c>
      <c r="C13" s="7" t="s">
        <v>19</v>
      </c>
      <c r="D13" s="7" t="s">
        <v>18</v>
      </c>
      <c r="E13" s="13">
        <v>3252524</v>
      </c>
      <c r="F13" s="16">
        <v>44451</v>
      </c>
      <c r="G13" s="41" t="s">
        <v>0</v>
      </c>
      <c r="H13" s="7">
        <v>94</v>
      </c>
      <c r="I13" s="7">
        <v>100</v>
      </c>
      <c r="J13" s="7">
        <v>93</v>
      </c>
      <c r="K13" s="19">
        <f t="shared" si="0"/>
        <v>95.666666666666671</v>
      </c>
      <c r="L13" s="7">
        <v>95</v>
      </c>
      <c r="M13" s="7">
        <v>100</v>
      </c>
      <c r="N13" s="22">
        <f t="shared" si="1"/>
        <v>97.2</v>
      </c>
      <c r="O13" s="7"/>
      <c r="P13" s="7"/>
      <c r="Q13" s="57"/>
      <c r="R13" s="8"/>
    </row>
    <row r="14" spans="1:18" ht="14.25" thickTop="1" thickBot="1">
      <c r="L14"/>
      <c r="M14"/>
    </row>
    <row r="15" spans="1:18" ht="12.75" customHeight="1" thickTop="1">
      <c r="A15" s="51" t="s">
        <v>47</v>
      </c>
      <c r="B15" s="23" t="s">
        <v>20</v>
      </c>
      <c r="C15" s="23"/>
      <c r="D15" s="23"/>
      <c r="E15" s="23"/>
      <c r="F15" s="23"/>
      <c r="G15" s="23"/>
      <c r="H15" s="34">
        <f>AVERAGE(H4:H13)</f>
        <v>77.222222222222229</v>
      </c>
      <c r="I15" s="34">
        <f t="shared" ref="I15:N15" si="2">AVERAGE(I4:I13)</f>
        <v>85.888888888888886</v>
      </c>
      <c r="J15" s="34">
        <f t="shared" si="2"/>
        <v>85.333333333333329</v>
      </c>
      <c r="K15" s="34">
        <f t="shared" si="2"/>
        <v>82.033333333333331</v>
      </c>
      <c r="L15" s="34">
        <f t="shared" si="2"/>
        <v>83.5</v>
      </c>
      <c r="M15" s="34">
        <f t="shared" si="2"/>
        <v>73.444444444444443</v>
      </c>
      <c r="N15" s="35">
        <f t="shared" si="2"/>
        <v>73.849999999999994</v>
      </c>
    </row>
    <row r="16" spans="1:18">
      <c r="A16" s="52"/>
      <c r="B16" s="5" t="s">
        <v>21</v>
      </c>
      <c r="C16" s="5"/>
      <c r="D16" s="5"/>
      <c r="E16" s="5"/>
      <c r="F16" s="5"/>
      <c r="G16" s="5"/>
      <c r="H16" s="18">
        <f>MEDIAN(H4:H13)</f>
        <v>81</v>
      </c>
      <c r="I16" s="18">
        <f t="shared" ref="I16:N16" si="3">MEDIAN(I4:I13)</f>
        <v>86</v>
      </c>
      <c r="J16" s="18">
        <f t="shared" si="3"/>
        <v>85</v>
      </c>
      <c r="K16" s="18">
        <f t="shared" si="3"/>
        <v>83.75</v>
      </c>
      <c r="L16" s="18">
        <f t="shared" si="3"/>
        <v>90</v>
      </c>
      <c r="M16" s="18">
        <f t="shared" si="3"/>
        <v>80</v>
      </c>
      <c r="N16" s="26">
        <f t="shared" si="3"/>
        <v>76.650000000000006</v>
      </c>
    </row>
    <row r="17" spans="1:14">
      <c r="A17" s="52"/>
      <c r="B17" s="5" t="s">
        <v>22</v>
      </c>
      <c r="C17" s="5"/>
      <c r="D17" s="5"/>
      <c r="E17" s="5"/>
      <c r="F17" s="5"/>
      <c r="G17" s="5"/>
      <c r="H17" s="18" t="e">
        <f>MODE(H4:H13)</f>
        <v>#N/A</v>
      </c>
      <c r="I17" s="18">
        <f t="shared" ref="I17:N17" si="4">MODE(I4:I13)</f>
        <v>79</v>
      </c>
      <c r="J17" s="18">
        <f t="shared" si="4"/>
        <v>99</v>
      </c>
      <c r="K17" s="18" t="e">
        <f t="shared" si="4"/>
        <v>#N/A</v>
      </c>
      <c r="L17" s="18">
        <f t="shared" si="4"/>
        <v>99</v>
      </c>
      <c r="M17" s="18" t="e">
        <f t="shared" si="4"/>
        <v>#N/A</v>
      </c>
      <c r="N17" s="26" t="e">
        <f t="shared" si="4"/>
        <v>#N/A</v>
      </c>
    </row>
    <row r="18" spans="1:14">
      <c r="A18" s="52"/>
      <c r="B18" s="5" t="s">
        <v>23</v>
      </c>
      <c r="C18" s="5"/>
      <c r="D18" s="5"/>
      <c r="E18" s="5"/>
      <c r="F18" s="5"/>
      <c r="G18" s="5"/>
      <c r="H18" s="18">
        <f>MAX(H4:H13)</f>
        <v>94</v>
      </c>
      <c r="I18" s="18">
        <f t="shared" ref="I18:N18" si="5">MAX(I4:I13)</f>
        <v>100</v>
      </c>
      <c r="J18" s="18">
        <f t="shared" si="5"/>
        <v>99</v>
      </c>
      <c r="K18" s="18">
        <f t="shared" si="5"/>
        <v>95.666666666666671</v>
      </c>
      <c r="L18" s="18">
        <f t="shared" si="5"/>
        <v>100</v>
      </c>
      <c r="M18" s="18">
        <f t="shared" si="5"/>
        <v>100</v>
      </c>
      <c r="N18" s="26">
        <f t="shared" si="5"/>
        <v>97.2</v>
      </c>
    </row>
    <row r="19" spans="1:14">
      <c r="A19" s="52"/>
      <c r="B19" s="5" t="s">
        <v>24</v>
      </c>
      <c r="C19" s="5"/>
      <c r="D19" s="5"/>
      <c r="E19" s="5"/>
      <c r="F19" s="5"/>
      <c r="G19" s="5"/>
      <c r="H19" s="18">
        <f>MIN(H4:H13)</f>
        <v>45</v>
      </c>
      <c r="I19" s="18">
        <f t="shared" ref="I19:N19" si="6">MIN(I4:I13)</f>
        <v>60</v>
      </c>
      <c r="J19" s="18">
        <f t="shared" si="6"/>
        <v>69</v>
      </c>
      <c r="K19" s="18">
        <f t="shared" si="6"/>
        <v>52.5</v>
      </c>
      <c r="L19" s="18">
        <f t="shared" si="6"/>
        <v>40</v>
      </c>
      <c r="M19" s="18">
        <f t="shared" si="6"/>
        <v>45</v>
      </c>
      <c r="N19" s="26">
        <f t="shared" si="6"/>
        <v>43.7</v>
      </c>
    </row>
    <row r="20" spans="1:14">
      <c r="A20" s="52"/>
      <c r="B20" s="5" t="s">
        <v>43</v>
      </c>
      <c r="C20" s="5"/>
      <c r="D20" s="5"/>
      <c r="E20" s="5"/>
      <c r="F20" s="5"/>
      <c r="G20" s="5"/>
      <c r="H20" s="18">
        <f>STDEV(H4:H13)</f>
        <v>16.536155673083279</v>
      </c>
      <c r="I20" s="18">
        <f t="shared" ref="I20:N20" si="7">STDEV(I4:I13)</f>
        <v>13.166666666666675</v>
      </c>
      <c r="J20" s="18">
        <f t="shared" si="7"/>
        <v>10.428326807307105</v>
      </c>
      <c r="K20" s="18">
        <f t="shared" si="7"/>
        <v>11.67534069082849</v>
      </c>
      <c r="L20" s="18">
        <f t="shared" si="7"/>
        <v>20.23885152648517</v>
      </c>
      <c r="M20" s="18">
        <f t="shared" si="7"/>
        <v>19.190564811327921</v>
      </c>
      <c r="N20" s="26">
        <f t="shared" si="7"/>
        <v>15.877534793257764</v>
      </c>
    </row>
    <row r="21" spans="1:14">
      <c r="A21" s="52"/>
      <c r="B21" s="5" t="s">
        <v>44</v>
      </c>
      <c r="C21" s="5"/>
      <c r="D21" s="5"/>
      <c r="E21" s="5"/>
      <c r="F21" s="5"/>
      <c r="G21" s="5"/>
      <c r="H21" s="18">
        <f>VAR(H4:H13)</f>
        <v>273.44444444444434</v>
      </c>
      <c r="I21" s="18">
        <f t="shared" ref="I21:N21" si="8">VAR(I4:I13)</f>
        <v>173.36111111111131</v>
      </c>
      <c r="J21" s="18">
        <f t="shared" si="8"/>
        <v>108.75</v>
      </c>
      <c r="K21" s="18">
        <f t="shared" si="8"/>
        <v>136.31358024691548</v>
      </c>
      <c r="L21" s="18">
        <f t="shared" si="8"/>
        <v>409.61111111111109</v>
      </c>
      <c r="M21" s="18">
        <f t="shared" si="8"/>
        <v>368.27777777777737</v>
      </c>
      <c r="N21" s="26">
        <f t="shared" si="8"/>
        <v>252.09611111111087</v>
      </c>
    </row>
    <row r="22" spans="1:14">
      <c r="A22" s="52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9">COUNT(I4:I13)</f>
        <v>9</v>
      </c>
      <c r="J22" s="5">
        <f t="shared" si="9"/>
        <v>9</v>
      </c>
      <c r="K22" s="5">
        <f t="shared" si="9"/>
        <v>10</v>
      </c>
      <c r="L22" s="5">
        <f t="shared" si="9"/>
        <v>10</v>
      </c>
      <c r="M22" s="5">
        <f t="shared" si="9"/>
        <v>9</v>
      </c>
      <c r="N22" s="6">
        <f t="shared" si="9"/>
        <v>10</v>
      </c>
    </row>
    <row r="23" spans="1:14">
      <c r="A23" s="52"/>
      <c r="B23" s="5" t="s">
        <v>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5"/>
    </row>
    <row r="24" spans="1:14">
      <c r="A24" s="52"/>
      <c r="B24" s="5" t="s">
        <v>54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5"/>
    </row>
    <row r="25" spans="1:14">
      <c r="A25" s="52"/>
      <c r="B25" s="5" t="s">
        <v>55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5"/>
    </row>
    <row r="26" spans="1:14">
      <c r="A26" s="5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3.5" thickBot="1">
      <c r="A27" s="53"/>
      <c r="B27" s="7" t="s">
        <v>38</v>
      </c>
      <c r="C27" s="7">
        <f>COUNTA(C4:C13)</f>
        <v>10</v>
      </c>
      <c r="D27" s="7" t="s">
        <v>52</v>
      </c>
      <c r="E27" s="7"/>
      <c r="F27" s="7"/>
      <c r="G27" s="7" t="s">
        <v>53</v>
      </c>
      <c r="H27" s="58"/>
      <c r="I27" s="58" t="s">
        <v>62</v>
      </c>
      <c r="J27" s="7"/>
      <c r="K27" s="7"/>
      <c r="L27" s="7" t="s">
        <v>53</v>
      </c>
      <c r="M27" s="7"/>
      <c r="N27" s="8"/>
    </row>
    <row r="28" spans="1:14" ht="14.25" thickTop="1" thickBot="1">
      <c r="L28"/>
      <c r="M28"/>
    </row>
    <row r="29" spans="1:14" ht="13.5" thickTop="1">
      <c r="A29" s="44" t="s">
        <v>48</v>
      </c>
      <c r="B29" s="23" t="s">
        <v>26</v>
      </c>
      <c r="C29" s="36">
        <v>0.1</v>
      </c>
      <c r="L29"/>
      <c r="M29"/>
    </row>
    <row r="30" spans="1:14">
      <c r="A30" s="45"/>
      <c r="B30" s="5" t="s">
        <v>27</v>
      </c>
      <c r="C30" s="37">
        <v>0.1</v>
      </c>
      <c r="L30"/>
      <c r="M30"/>
    </row>
    <row r="31" spans="1:14">
      <c r="A31" s="45"/>
      <c r="B31" s="5" t="s">
        <v>28</v>
      </c>
      <c r="C31" s="37">
        <v>0.1</v>
      </c>
      <c r="L31"/>
      <c r="M31"/>
    </row>
    <row r="32" spans="1:14">
      <c r="A32" s="45"/>
      <c r="B32" s="5" t="s">
        <v>29</v>
      </c>
      <c r="C32" s="37">
        <v>0.3</v>
      </c>
      <c r="L32"/>
      <c r="M32"/>
    </row>
    <row r="33" spans="1:14">
      <c r="A33" s="45"/>
      <c r="B33" s="5" t="s">
        <v>30</v>
      </c>
      <c r="C33" s="37">
        <v>0.4</v>
      </c>
      <c r="L33"/>
      <c r="M33"/>
    </row>
    <row r="34" spans="1:14" ht="13.5" thickBot="1">
      <c r="A34" s="46"/>
      <c r="B34" s="7" t="s">
        <v>31</v>
      </c>
      <c r="C34" s="38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44" t="s">
        <v>49</v>
      </c>
      <c r="B36" s="23"/>
      <c r="C36" s="23" t="s">
        <v>32</v>
      </c>
      <c r="D36" s="24" t="s">
        <v>33</v>
      </c>
      <c r="L36"/>
      <c r="M36"/>
      <c r="N36" s="1"/>
    </row>
    <row r="37" spans="1:14">
      <c r="A37" s="45"/>
      <c r="B37" s="5" t="s">
        <v>34</v>
      </c>
      <c r="C37" s="18">
        <v>0</v>
      </c>
      <c r="D37" s="26">
        <v>59.49</v>
      </c>
      <c r="E37" s="3"/>
      <c r="F37" s="3"/>
      <c r="G37" s="3"/>
      <c r="L37"/>
      <c r="M37"/>
      <c r="N37" s="2"/>
    </row>
    <row r="38" spans="1:14">
      <c r="A38" s="45"/>
      <c r="B38" s="5" t="s">
        <v>35</v>
      </c>
      <c r="C38" s="18">
        <v>59.5</v>
      </c>
      <c r="D38" s="26">
        <v>84.49</v>
      </c>
      <c r="E38" s="3"/>
      <c r="F38" s="3"/>
      <c r="G38" s="3"/>
      <c r="L38"/>
      <c r="M38"/>
      <c r="N38" s="1"/>
    </row>
    <row r="39" spans="1:14" ht="13.5" thickBot="1">
      <c r="A39" s="46"/>
      <c r="B39" s="7" t="s">
        <v>36</v>
      </c>
      <c r="C39" s="19">
        <f>84.5</f>
        <v>84.5</v>
      </c>
      <c r="D39" s="27">
        <v>100</v>
      </c>
      <c r="E39" s="3"/>
      <c r="F39" s="3"/>
      <c r="G39" s="3"/>
      <c r="L39"/>
      <c r="M39"/>
      <c r="N39" s="1"/>
    </row>
    <row r="40" spans="1:14" ht="14.25" thickTop="1" thickBot="1"/>
    <row r="41" spans="1:14" ht="13.5" thickTop="1">
      <c r="A41" s="44" t="s">
        <v>60</v>
      </c>
      <c r="B41" s="42" t="s">
        <v>8</v>
      </c>
      <c r="C41" s="43"/>
    </row>
    <row r="42" spans="1:14">
      <c r="A42" s="45"/>
      <c r="B42" s="5" t="s">
        <v>58</v>
      </c>
      <c r="C42" s="26" t="s">
        <v>17</v>
      </c>
    </row>
    <row r="43" spans="1:14" ht="13.5" thickBot="1">
      <c r="A43" s="46"/>
      <c r="B43" s="7" t="s">
        <v>59</v>
      </c>
      <c r="C43" s="27" t="s">
        <v>18</v>
      </c>
    </row>
    <row r="44" spans="1:14" ht="13.5" thickTop="1"/>
  </sheetData>
  <mergeCells count="7">
    <mergeCell ref="A41:A43"/>
    <mergeCell ref="B41:C41"/>
    <mergeCell ref="A1:R1"/>
    <mergeCell ref="A3:A13"/>
    <mergeCell ref="A15:A27"/>
    <mergeCell ref="A29:A34"/>
    <mergeCell ref="A36:A39"/>
  </mergeCells>
  <dataValidations disablePrompts="1"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  <dataValidation type="whole" allowBlank="1" showInputMessage="1" showErrorMessage="1" sqref="H4:J13 L4:M13">
      <formula1>$C$37</formula1>
      <formula2>$D$39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rightToLeft="1" zoomScaleNormal="100" workbookViewId="0">
      <selection sqref="A1:R1"/>
    </sheetView>
  </sheetViews>
  <sheetFormatPr defaultRowHeight="12.75"/>
  <cols>
    <col min="1" max="1" width="4.7109375" customWidth="1"/>
    <col min="2" max="2" width="14.7109375" bestFit="1" customWidth="1"/>
    <col min="3" max="3" width="7.85546875" bestFit="1" customWidth="1"/>
    <col min="4" max="4" width="6.5703125" bestFit="1" customWidth="1"/>
    <col min="5" max="5" width="8.5703125" bestFit="1" customWidth="1"/>
    <col min="6" max="6" width="6" bestFit="1" customWidth="1"/>
    <col min="7" max="7" width="8.140625" bestFit="1" customWidth="1"/>
    <col min="8" max="10" width="6.5703125" customWidth="1"/>
    <col min="11" max="11" width="7.28515625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7" bestFit="1" customWidth="1"/>
  </cols>
  <sheetData>
    <row r="1" spans="1:18" ht="30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 thickBot="1"/>
    <row r="3" spans="1:18" s="4" customFormat="1" ht="27" thickTop="1" thickBot="1">
      <c r="A3" s="48" t="s">
        <v>46</v>
      </c>
      <c r="B3" s="30" t="s">
        <v>41</v>
      </c>
      <c r="C3" s="28" t="s">
        <v>1</v>
      </c>
      <c r="D3" s="28" t="s">
        <v>8</v>
      </c>
      <c r="E3" s="28" t="s">
        <v>51</v>
      </c>
      <c r="F3" s="28" t="s">
        <v>50</v>
      </c>
      <c r="G3" s="28" t="s">
        <v>56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39</v>
      </c>
      <c r="Q3" s="54" t="s">
        <v>40</v>
      </c>
      <c r="R3" s="29" t="s">
        <v>61</v>
      </c>
    </row>
    <row r="4" spans="1:18">
      <c r="A4" s="49"/>
      <c r="B4" s="31">
        <v>123456789</v>
      </c>
      <c r="C4" s="9" t="s">
        <v>2</v>
      </c>
      <c r="D4" s="9" t="s">
        <v>17</v>
      </c>
      <c r="E4" s="11">
        <v>9877665</v>
      </c>
      <c r="F4" s="14">
        <v>123</v>
      </c>
      <c r="G4" s="39" t="s">
        <v>57</v>
      </c>
      <c r="H4" s="9">
        <v>89</v>
      </c>
      <c r="I4" s="9">
        <v>86</v>
      </c>
      <c r="J4" s="9">
        <v>99</v>
      </c>
      <c r="K4" s="17">
        <f>AVERAGE(H4:J4)</f>
        <v>91.333333333333329</v>
      </c>
      <c r="L4" s="9">
        <v>99</v>
      </c>
      <c r="M4" s="9">
        <v>80</v>
      </c>
      <c r="N4" s="20">
        <f>H4*$C$29+I4*$C$30+J4*$C$31+L4*$C$32+M4*$C$33</f>
        <v>89.1</v>
      </c>
      <c r="O4" s="9" t="str">
        <f>IF(N4&gt;=$C$39,$B$39,"")</f>
        <v>מצטיין</v>
      </c>
      <c r="P4" s="9" t="b">
        <f>AND(D4=$C$43,O4=$B$39)</f>
        <v>0</v>
      </c>
      <c r="Q4" s="55" t="b">
        <f>OR(D4=$C$43,O4=$B$39)</f>
        <v>1</v>
      </c>
      <c r="R4" s="10" t="b">
        <f>NOT(N4&lt;$C$38)</f>
        <v>1</v>
      </c>
    </row>
    <row r="5" spans="1:18">
      <c r="A5" s="49"/>
      <c r="B5" s="32">
        <v>193878400</v>
      </c>
      <c r="C5" s="5" t="s">
        <v>3</v>
      </c>
      <c r="D5" s="5" t="s">
        <v>18</v>
      </c>
      <c r="E5" s="12">
        <v>9876544</v>
      </c>
      <c r="F5" s="15">
        <v>70000</v>
      </c>
      <c r="G5" s="40" t="s">
        <v>57</v>
      </c>
      <c r="H5" s="5">
        <v>81</v>
      </c>
      <c r="I5" s="5">
        <v>80</v>
      </c>
      <c r="J5" s="5">
        <v>82</v>
      </c>
      <c r="K5" s="18">
        <f t="shared" ref="K5:K13" si="0">AVERAGE(H5:J5)</f>
        <v>81</v>
      </c>
      <c r="L5" s="5">
        <v>81</v>
      </c>
      <c r="M5" s="5">
        <v>81</v>
      </c>
      <c r="N5" s="21">
        <f t="shared" ref="N5:N13" si="1">H5*$C$29+I5*$C$30+J5*$C$31+L5*$C$32+M5*$C$33</f>
        <v>81</v>
      </c>
      <c r="O5" s="5" t="str">
        <f t="shared" ref="O5:O13" si="2">IF(N5&gt;=$C$39,$B$39,"")</f>
        <v/>
      </c>
      <c r="P5" s="5" t="b">
        <f t="shared" ref="P5:P13" si="3">AND(D5=$C$43,O5=$B$39)</f>
        <v>0</v>
      </c>
      <c r="Q5" s="56" t="b">
        <f t="shared" ref="Q5:Q13" si="4">OR(D5=$C$43,O5=$B$39)</f>
        <v>1</v>
      </c>
      <c r="R5" s="6" t="b">
        <f t="shared" ref="R5:R13" si="5">NOT(N5&lt;$C$38)</f>
        <v>1</v>
      </c>
    </row>
    <row r="6" spans="1:18">
      <c r="A6" s="49"/>
      <c r="B6" s="32">
        <v>658370843</v>
      </c>
      <c r="C6" s="5" t="s">
        <v>4</v>
      </c>
      <c r="D6" s="5" t="s">
        <v>18</v>
      </c>
      <c r="E6" s="12">
        <v>2118758</v>
      </c>
      <c r="F6" s="15">
        <v>55326</v>
      </c>
      <c r="G6" s="40" t="s">
        <v>57</v>
      </c>
      <c r="H6" s="5">
        <v>67</v>
      </c>
      <c r="I6" s="5">
        <v>99</v>
      </c>
      <c r="J6" s="5">
        <v>69</v>
      </c>
      <c r="K6" s="18">
        <f t="shared" si="0"/>
        <v>78.333333333333329</v>
      </c>
      <c r="L6" s="5">
        <v>90</v>
      </c>
      <c r="M6" s="5">
        <v>85</v>
      </c>
      <c r="N6" s="21">
        <f t="shared" si="1"/>
        <v>84.5</v>
      </c>
      <c r="O6" s="5" t="str">
        <f t="shared" si="2"/>
        <v>מצטיין</v>
      </c>
      <c r="P6" s="5" t="b">
        <f t="shared" si="3"/>
        <v>1</v>
      </c>
      <c r="Q6" s="56" t="b">
        <f t="shared" si="4"/>
        <v>1</v>
      </c>
      <c r="R6" s="6" t="b">
        <f t="shared" si="5"/>
        <v>1</v>
      </c>
    </row>
    <row r="7" spans="1:18">
      <c r="A7" s="49"/>
      <c r="B7" s="32">
        <v>830998987</v>
      </c>
      <c r="C7" s="5" t="s">
        <v>5</v>
      </c>
      <c r="D7" s="5" t="s">
        <v>18</v>
      </c>
      <c r="E7" s="12">
        <v>3527439</v>
      </c>
      <c r="F7" s="15">
        <v>56324</v>
      </c>
      <c r="G7" s="40" t="s">
        <v>57</v>
      </c>
      <c r="H7" s="5">
        <v>80</v>
      </c>
      <c r="I7" s="5"/>
      <c r="J7" s="5">
        <v>87</v>
      </c>
      <c r="K7" s="18">
        <f t="shared" si="0"/>
        <v>83.5</v>
      </c>
      <c r="L7" s="5">
        <v>90</v>
      </c>
      <c r="M7" s="5"/>
      <c r="N7" s="21">
        <f t="shared" si="1"/>
        <v>43.7</v>
      </c>
      <c r="O7" s="5" t="str">
        <f t="shared" si="2"/>
        <v/>
      </c>
      <c r="P7" s="5" t="b">
        <f t="shared" si="3"/>
        <v>0</v>
      </c>
      <c r="Q7" s="56" t="b">
        <f t="shared" si="4"/>
        <v>1</v>
      </c>
      <c r="R7" s="6" t="b">
        <f t="shared" si="5"/>
        <v>0</v>
      </c>
    </row>
    <row r="8" spans="1:18">
      <c r="A8" s="49"/>
      <c r="B8" s="32">
        <v>123456789</v>
      </c>
      <c r="C8" s="5" t="s">
        <v>42</v>
      </c>
      <c r="D8" s="5" t="s">
        <v>17</v>
      </c>
      <c r="E8" s="12">
        <v>7563094</v>
      </c>
      <c r="F8" s="15">
        <v>86534</v>
      </c>
      <c r="G8" s="40" t="s">
        <v>57</v>
      </c>
      <c r="H8" s="5">
        <v>91</v>
      </c>
      <c r="I8" s="5">
        <v>79</v>
      </c>
      <c r="J8" s="5">
        <v>85</v>
      </c>
      <c r="K8" s="18">
        <f t="shared" si="0"/>
        <v>85</v>
      </c>
      <c r="L8" s="5">
        <v>100</v>
      </c>
      <c r="M8" s="5">
        <v>50</v>
      </c>
      <c r="N8" s="21">
        <f t="shared" si="1"/>
        <v>75.5</v>
      </c>
      <c r="O8" s="5" t="str">
        <f t="shared" si="2"/>
        <v/>
      </c>
      <c r="P8" s="5" t="b">
        <f t="shared" si="3"/>
        <v>0</v>
      </c>
      <c r="Q8" s="56" t="b">
        <f t="shared" si="4"/>
        <v>0</v>
      </c>
      <c r="R8" s="6" t="b">
        <f t="shared" si="5"/>
        <v>1</v>
      </c>
    </row>
    <row r="9" spans="1:18">
      <c r="A9" s="49"/>
      <c r="B9" s="32">
        <v>298754355</v>
      </c>
      <c r="C9" s="5" t="s">
        <v>6</v>
      </c>
      <c r="D9" s="5" t="s">
        <v>17</v>
      </c>
      <c r="E9" s="12">
        <v>8763456</v>
      </c>
      <c r="F9" s="15">
        <v>83934</v>
      </c>
      <c r="G9" s="40" t="s">
        <v>0</v>
      </c>
      <c r="H9" s="5">
        <v>88</v>
      </c>
      <c r="I9" s="5">
        <v>90</v>
      </c>
      <c r="J9" s="5">
        <v>74</v>
      </c>
      <c r="K9" s="18">
        <f t="shared" si="0"/>
        <v>84</v>
      </c>
      <c r="L9" s="5">
        <v>55</v>
      </c>
      <c r="M9" s="5">
        <v>45</v>
      </c>
      <c r="N9" s="21">
        <f t="shared" si="1"/>
        <v>59.7</v>
      </c>
      <c r="O9" s="5" t="str">
        <f t="shared" si="2"/>
        <v/>
      </c>
      <c r="P9" s="5" t="b">
        <f t="shared" si="3"/>
        <v>0</v>
      </c>
      <c r="Q9" s="56" t="b">
        <f t="shared" si="4"/>
        <v>0</v>
      </c>
      <c r="R9" s="6" t="b">
        <f t="shared" si="5"/>
        <v>1</v>
      </c>
    </row>
    <row r="10" spans="1:18">
      <c r="A10" s="49"/>
      <c r="B10" s="32">
        <v>983687692</v>
      </c>
      <c r="C10" s="5" t="s">
        <v>7</v>
      </c>
      <c r="D10" s="5" t="s">
        <v>18</v>
      </c>
      <c r="E10" s="12">
        <v>6347234</v>
      </c>
      <c r="F10" s="15">
        <v>55235</v>
      </c>
      <c r="G10" s="40" t="s">
        <v>0</v>
      </c>
      <c r="H10" s="5">
        <v>45</v>
      </c>
      <c r="I10" s="5">
        <v>60</v>
      </c>
      <c r="J10" s="5"/>
      <c r="K10" s="18">
        <f t="shared" si="0"/>
        <v>52.5</v>
      </c>
      <c r="L10" s="5">
        <v>99</v>
      </c>
      <c r="M10" s="5">
        <v>94</v>
      </c>
      <c r="N10" s="21">
        <f t="shared" si="1"/>
        <v>77.800000000000011</v>
      </c>
      <c r="O10" s="5" t="str">
        <f t="shared" si="2"/>
        <v/>
      </c>
      <c r="P10" s="5" t="b">
        <f t="shared" si="3"/>
        <v>0</v>
      </c>
      <c r="Q10" s="56" t="b">
        <f t="shared" si="4"/>
        <v>1</v>
      </c>
      <c r="R10" s="6" t="b">
        <f t="shared" si="5"/>
        <v>1</v>
      </c>
    </row>
    <row r="11" spans="1:18">
      <c r="A11" s="49"/>
      <c r="B11" s="32">
        <v>947465892</v>
      </c>
      <c r="C11" s="5" t="s">
        <v>19</v>
      </c>
      <c r="D11" s="5" t="s">
        <v>17</v>
      </c>
      <c r="E11" s="12">
        <v>3434324</v>
      </c>
      <c r="F11" s="15">
        <v>41466</v>
      </c>
      <c r="G11" s="40" t="s">
        <v>0</v>
      </c>
      <c r="H11" s="5"/>
      <c r="I11" s="5">
        <v>79</v>
      </c>
      <c r="J11" s="5">
        <v>99</v>
      </c>
      <c r="K11" s="18">
        <f t="shared" si="0"/>
        <v>89</v>
      </c>
      <c r="L11" s="5">
        <v>86</v>
      </c>
      <c r="M11" s="5">
        <v>65</v>
      </c>
      <c r="N11" s="21">
        <f t="shared" si="1"/>
        <v>69.599999999999994</v>
      </c>
      <c r="O11" s="5" t="str">
        <f t="shared" si="2"/>
        <v/>
      </c>
      <c r="P11" s="5" t="b">
        <f t="shared" si="3"/>
        <v>0</v>
      </c>
      <c r="Q11" s="56" t="b">
        <f t="shared" si="4"/>
        <v>0</v>
      </c>
      <c r="R11" s="6" t="b">
        <f t="shared" si="5"/>
        <v>1</v>
      </c>
    </row>
    <row r="12" spans="1:18">
      <c r="A12" s="49"/>
      <c r="B12" s="32">
        <v>388923057</v>
      </c>
      <c r="C12" s="5" t="s">
        <v>5</v>
      </c>
      <c r="D12" s="5" t="s">
        <v>18</v>
      </c>
      <c r="E12" s="12">
        <v>8743644</v>
      </c>
      <c r="F12" s="15">
        <v>44141</v>
      </c>
      <c r="G12" s="40" t="s">
        <v>0</v>
      </c>
      <c r="H12" s="5">
        <v>60</v>
      </c>
      <c r="I12" s="5">
        <v>100</v>
      </c>
      <c r="J12" s="5">
        <v>80</v>
      </c>
      <c r="K12" s="18">
        <f t="shared" si="0"/>
        <v>80</v>
      </c>
      <c r="L12" s="5">
        <v>40</v>
      </c>
      <c r="M12" s="5">
        <v>61</v>
      </c>
      <c r="N12" s="21">
        <f t="shared" si="1"/>
        <v>60.400000000000006</v>
      </c>
      <c r="O12" s="5" t="str">
        <f t="shared" si="2"/>
        <v/>
      </c>
      <c r="P12" s="5" t="b">
        <f t="shared" si="3"/>
        <v>0</v>
      </c>
      <c r="Q12" s="56" t="b">
        <f t="shared" si="4"/>
        <v>1</v>
      </c>
      <c r="R12" s="6" t="b">
        <f t="shared" si="5"/>
        <v>1</v>
      </c>
    </row>
    <row r="13" spans="1:18" ht="13.5" thickBot="1">
      <c r="A13" s="50"/>
      <c r="B13" s="33">
        <v>244576280</v>
      </c>
      <c r="C13" s="7" t="s">
        <v>19</v>
      </c>
      <c r="D13" s="7" t="s">
        <v>18</v>
      </c>
      <c r="E13" s="13">
        <v>3252524</v>
      </c>
      <c r="F13" s="16">
        <v>44451</v>
      </c>
      <c r="G13" s="41" t="s">
        <v>0</v>
      </c>
      <c r="H13" s="7">
        <v>94</v>
      </c>
      <c r="I13" s="7">
        <v>100</v>
      </c>
      <c r="J13" s="7">
        <v>93</v>
      </c>
      <c r="K13" s="19">
        <f t="shared" si="0"/>
        <v>95.666666666666671</v>
      </c>
      <c r="L13" s="7">
        <v>95</v>
      </c>
      <c r="M13" s="7">
        <v>100</v>
      </c>
      <c r="N13" s="22">
        <f t="shared" si="1"/>
        <v>97.2</v>
      </c>
      <c r="O13" s="7" t="str">
        <f t="shared" si="2"/>
        <v>מצטיין</v>
      </c>
      <c r="P13" s="7" t="b">
        <f t="shared" si="3"/>
        <v>1</v>
      </c>
      <c r="Q13" s="57" t="b">
        <f t="shared" si="4"/>
        <v>1</v>
      </c>
      <c r="R13" s="8" t="b">
        <f t="shared" si="5"/>
        <v>1</v>
      </c>
    </row>
    <row r="14" spans="1:18" ht="14.25" thickTop="1" thickBot="1">
      <c r="L14"/>
      <c r="M14"/>
    </row>
    <row r="15" spans="1:18" ht="12.75" customHeight="1" thickTop="1">
      <c r="A15" s="51" t="s">
        <v>47</v>
      </c>
      <c r="B15" s="23" t="s">
        <v>20</v>
      </c>
      <c r="C15" s="23"/>
      <c r="D15" s="23"/>
      <c r="E15" s="23"/>
      <c r="F15" s="23"/>
      <c r="G15" s="23"/>
      <c r="H15" s="34">
        <f>AVERAGE(H4:H13)</f>
        <v>77.222222222222229</v>
      </c>
      <c r="I15" s="34">
        <f t="shared" ref="I15:N15" si="6">AVERAGE(I4:I13)</f>
        <v>85.888888888888886</v>
      </c>
      <c r="J15" s="34">
        <f t="shared" si="6"/>
        <v>85.333333333333329</v>
      </c>
      <c r="K15" s="34">
        <f t="shared" si="6"/>
        <v>82.033333333333331</v>
      </c>
      <c r="L15" s="34">
        <f t="shared" si="6"/>
        <v>83.5</v>
      </c>
      <c r="M15" s="34">
        <f t="shared" si="6"/>
        <v>73.444444444444443</v>
      </c>
      <c r="N15" s="35">
        <f t="shared" si="6"/>
        <v>73.849999999999994</v>
      </c>
    </row>
    <row r="16" spans="1:18">
      <c r="A16" s="52"/>
      <c r="B16" s="5" t="s">
        <v>21</v>
      </c>
      <c r="C16" s="5"/>
      <c r="D16" s="5"/>
      <c r="E16" s="5"/>
      <c r="F16" s="5"/>
      <c r="G16" s="5"/>
      <c r="H16" s="18">
        <f>MEDIAN(H4:H13)</f>
        <v>81</v>
      </c>
      <c r="I16" s="18">
        <f t="shared" ref="I16:N16" si="7">MEDIAN(I4:I13)</f>
        <v>86</v>
      </c>
      <c r="J16" s="18">
        <f t="shared" si="7"/>
        <v>85</v>
      </c>
      <c r="K16" s="18">
        <f t="shared" si="7"/>
        <v>83.75</v>
      </c>
      <c r="L16" s="18">
        <f t="shared" si="7"/>
        <v>90</v>
      </c>
      <c r="M16" s="18">
        <f t="shared" si="7"/>
        <v>80</v>
      </c>
      <c r="N16" s="26">
        <f t="shared" si="7"/>
        <v>76.650000000000006</v>
      </c>
    </row>
    <row r="17" spans="1:14">
      <c r="A17" s="52"/>
      <c r="B17" s="5" t="s">
        <v>22</v>
      </c>
      <c r="C17" s="5"/>
      <c r="D17" s="5"/>
      <c r="E17" s="5"/>
      <c r="F17" s="5"/>
      <c r="G17" s="5"/>
      <c r="H17" s="18" t="e">
        <f>MODE(H4:H13)</f>
        <v>#N/A</v>
      </c>
      <c r="I17" s="18">
        <f t="shared" ref="I17:N17" si="8">MODE(I4:I13)</f>
        <v>79</v>
      </c>
      <c r="J17" s="18">
        <f t="shared" si="8"/>
        <v>99</v>
      </c>
      <c r="K17" s="18" t="e">
        <f t="shared" si="8"/>
        <v>#N/A</v>
      </c>
      <c r="L17" s="18">
        <f t="shared" si="8"/>
        <v>99</v>
      </c>
      <c r="M17" s="18" t="e">
        <f t="shared" si="8"/>
        <v>#N/A</v>
      </c>
      <c r="N17" s="26" t="e">
        <f t="shared" si="8"/>
        <v>#N/A</v>
      </c>
    </row>
    <row r="18" spans="1:14">
      <c r="A18" s="52"/>
      <c r="B18" s="5" t="s">
        <v>23</v>
      </c>
      <c r="C18" s="5"/>
      <c r="D18" s="5"/>
      <c r="E18" s="5"/>
      <c r="F18" s="5"/>
      <c r="G18" s="5"/>
      <c r="H18" s="18">
        <f>MAX(H4:H13)</f>
        <v>94</v>
      </c>
      <c r="I18" s="18">
        <f t="shared" ref="I18:N18" si="9">MAX(I4:I13)</f>
        <v>100</v>
      </c>
      <c r="J18" s="18">
        <f t="shared" si="9"/>
        <v>99</v>
      </c>
      <c r="K18" s="18">
        <f t="shared" si="9"/>
        <v>95.666666666666671</v>
      </c>
      <c r="L18" s="18">
        <f t="shared" si="9"/>
        <v>100</v>
      </c>
      <c r="M18" s="18">
        <f t="shared" si="9"/>
        <v>100</v>
      </c>
      <c r="N18" s="26">
        <f t="shared" si="9"/>
        <v>97.2</v>
      </c>
    </row>
    <row r="19" spans="1:14">
      <c r="A19" s="52"/>
      <c r="B19" s="5" t="s">
        <v>24</v>
      </c>
      <c r="C19" s="5"/>
      <c r="D19" s="5"/>
      <c r="E19" s="5"/>
      <c r="F19" s="5"/>
      <c r="G19" s="5"/>
      <c r="H19" s="18">
        <f>MIN(H4:H13)</f>
        <v>45</v>
      </c>
      <c r="I19" s="18">
        <f t="shared" ref="I19:N19" si="10">MIN(I4:I13)</f>
        <v>60</v>
      </c>
      <c r="J19" s="18">
        <f t="shared" si="10"/>
        <v>69</v>
      </c>
      <c r="K19" s="18">
        <f t="shared" si="10"/>
        <v>52.5</v>
      </c>
      <c r="L19" s="18">
        <f t="shared" si="10"/>
        <v>40</v>
      </c>
      <c r="M19" s="18">
        <f t="shared" si="10"/>
        <v>45</v>
      </c>
      <c r="N19" s="26">
        <f t="shared" si="10"/>
        <v>43.7</v>
      </c>
    </row>
    <row r="20" spans="1:14">
      <c r="A20" s="52"/>
      <c r="B20" s="5" t="s">
        <v>43</v>
      </c>
      <c r="C20" s="5"/>
      <c r="D20" s="5"/>
      <c r="E20" s="5"/>
      <c r="F20" s="5"/>
      <c r="G20" s="5"/>
      <c r="H20" s="18">
        <f>STDEV(H4:H13)</f>
        <v>16.536155673083279</v>
      </c>
      <c r="I20" s="18">
        <f t="shared" ref="I20:N20" si="11">STDEV(I4:I13)</f>
        <v>13.166666666666675</v>
      </c>
      <c r="J20" s="18">
        <f t="shared" si="11"/>
        <v>10.428326807307105</v>
      </c>
      <c r="K20" s="18">
        <f t="shared" si="11"/>
        <v>11.67534069082849</v>
      </c>
      <c r="L20" s="18">
        <f t="shared" si="11"/>
        <v>20.23885152648517</v>
      </c>
      <c r="M20" s="18">
        <f t="shared" si="11"/>
        <v>19.190564811327921</v>
      </c>
      <c r="N20" s="26">
        <f t="shared" si="11"/>
        <v>15.877534793257764</v>
      </c>
    </row>
    <row r="21" spans="1:14">
      <c r="A21" s="52"/>
      <c r="B21" s="5" t="s">
        <v>44</v>
      </c>
      <c r="C21" s="5"/>
      <c r="D21" s="5"/>
      <c r="E21" s="5"/>
      <c r="F21" s="5"/>
      <c r="G21" s="5"/>
      <c r="H21" s="18">
        <f>VAR(H4:H13)</f>
        <v>273.44444444444434</v>
      </c>
      <c r="I21" s="18">
        <f t="shared" ref="I21:N21" si="12">VAR(I4:I13)</f>
        <v>173.36111111111131</v>
      </c>
      <c r="J21" s="18">
        <f t="shared" si="12"/>
        <v>108.75</v>
      </c>
      <c r="K21" s="18">
        <f t="shared" si="12"/>
        <v>136.31358024691548</v>
      </c>
      <c r="L21" s="18">
        <f t="shared" si="12"/>
        <v>409.61111111111109</v>
      </c>
      <c r="M21" s="18">
        <f t="shared" si="12"/>
        <v>368.27777777777737</v>
      </c>
      <c r="N21" s="26">
        <f t="shared" si="12"/>
        <v>252.09611111111087</v>
      </c>
    </row>
    <row r="22" spans="1:14">
      <c r="A22" s="52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13">COUNT(I4:I13)</f>
        <v>9</v>
      </c>
      <c r="J22" s="5">
        <f t="shared" si="13"/>
        <v>9</v>
      </c>
      <c r="K22" s="5">
        <f t="shared" si="13"/>
        <v>10</v>
      </c>
      <c r="L22" s="5">
        <f t="shared" si="13"/>
        <v>10</v>
      </c>
      <c r="M22" s="5">
        <f t="shared" si="13"/>
        <v>9</v>
      </c>
      <c r="N22" s="6">
        <f t="shared" si="13"/>
        <v>10</v>
      </c>
    </row>
    <row r="23" spans="1:14">
      <c r="A23" s="52"/>
      <c r="B23" s="5" t="s">
        <v>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5"/>
    </row>
    <row r="24" spans="1:14">
      <c r="A24" s="52"/>
      <c r="B24" s="5" t="s">
        <v>54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5"/>
    </row>
    <row r="25" spans="1:14">
      <c r="A25" s="52"/>
      <c r="B25" s="5" t="s">
        <v>55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5"/>
    </row>
    <row r="26" spans="1:14">
      <c r="A26" s="5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3.5" thickBot="1">
      <c r="A27" s="53"/>
      <c r="B27" s="7" t="s">
        <v>38</v>
      </c>
      <c r="C27" s="7">
        <f>COUNTA(C4:C13)</f>
        <v>10</v>
      </c>
      <c r="D27" s="7" t="s">
        <v>52</v>
      </c>
      <c r="E27" s="7"/>
      <c r="F27" s="7"/>
      <c r="G27" s="7" t="s">
        <v>53</v>
      </c>
      <c r="H27" s="58"/>
      <c r="I27" s="58" t="s">
        <v>62</v>
      </c>
      <c r="J27" s="7"/>
      <c r="K27" s="7"/>
      <c r="L27" s="7" t="s">
        <v>53</v>
      </c>
      <c r="M27" s="7"/>
      <c r="N27" s="8"/>
    </row>
    <row r="28" spans="1:14" ht="14.25" thickTop="1" thickBot="1">
      <c r="L28"/>
      <c r="M28"/>
    </row>
    <row r="29" spans="1:14" ht="13.5" thickTop="1">
      <c r="A29" s="44" t="s">
        <v>48</v>
      </c>
      <c r="B29" s="23" t="s">
        <v>26</v>
      </c>
      <c r="C29" s="36">
        <v>0.1</v>
      </c>
      <c r="L29"/>
      <c r="M29"/>
    </row>
    <row r="30" spans="1:14">
      <c r="A30" s="45"/>
      <c r="B30" s="5" t="s">
        <v>27</v>
      </c>
      <c r="C30" s="37">
        <v>0.1</v>
      </c>
      <c r="L30"/>
      <c r="M30"/>
    </row>
    <row r="31" spans="1:14">
      <c r="A31" s="45"/>
      <c r="B31" s="5" t="s">
        <v>28</v>
      </c>
      <c r="C31" s="37">
        <v>0.1</v>
      </c>
      <c r="L31"/>
      <c r="M31"/>
    </row>
    <row r="32" spans="1:14">
      <c r="A32" s="45"/>
      <c r="B32" s="5" t="s">
        <v>29</v>
      </c>
      <c r="C32" s="37">
        <v>0.3</v>
      </c>
      <c r="L32"/>
      <c r="M32"/>
    </row>
    <row r="33" spans="1:14">
      <c r="A33" s="45"/>
      <c r="B33" s="5" t="s">
        <v>30</v>
      </c>
      <c r="C33" s="37">
        <v>0.4</v>
      </c>
      <c r="L33"/>
      <c r="M33"/>
    </row>
    <row r="34" spans="1:14" ht="13.5" thickBot="1">
      <c r="A34" s="46"/>
      <c r="B34" s="7" t="s">
        <v>31</v>
      </c>
      <c r="C34" s="38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44" t="s">
        <v>49</v>
      </c>
      <c r="B36" s="23"/>
      <c r="C36" s="23" t="s">
        <v>32</v>
      </c>
      <c r="D36" s="24" t="s">
        <v>33</v>
      </c>
      <c r="L36"/>
      <c r="M36"/>
      <c r="N36" s="1"/>
    </row>
    <row r="37" spans="1:14">
      <c r="A37" s="45"/>
      <c r="B37" s="5" t="s">
        <v>34</v>
      </c>
      <c r="C37" s="18">
        <v>0</v>
      </c>
      <c r="D37" s="26">
        <v>59.49</v>
      </c>
      <c r="E37" s="3"/>
      <c r="F37" s="3"/>
      <c r="G37" s="3"/>
      <c r="L37"/>
      <c r="M37"/>
      <c r="N37" s="2"/>
    </row>
    <row r="38" spans="1:14">
      <c r="A38" s="45"/>
      <c r="B38" s="5" t="s">
        <v>35</v>
      </c>
      <c r="C38" s="18">
        <v>59.5</v>
      </c>
      <c r="D38" s="26">
        <v>84.49</v>
      </c>
      <c r="E38" s="3"/>
      <c r="F38" s="3"/>
      <c r="G38" s="3"/>
      <c r="L38"/>
      <c r="M38"/>
      <c r="N38" s="1"/>
    </row>
    <row r="39" spans="1:14" ht="13.5" thickBot="1">
      <c r="A39" s="46"/>
      <c r="B39" s="7" t="s">
        <v>36</v>
      </c>
      <c r="C39" s="19">
        <f>84.5</f>
        <v>84.5</v>
      </c>
      <c r="D39" s="27">
        <v>100</v>
      </c>
      <c r="E39" s="3"/>
      <c r="F39" s="3"/>
      <c r="G39" s="3"/>
      <c r="L39"/>
      <c r="M39"/>
      <c r="N39" s="1"/>
    </row>
    <row r="40" spans="1:14" ht="14.25" thickTop="1" thickBot="1"/>
    <row r="41" spans="1:14" ht="13.5" thickTop="1">
      <c r="A41" s="44" t="s">
        <v>60</v>
      </c>
      <c r="B41" s="42" t="s">
        <v>8</v>
      </c>
      <c r="C41" s="43"/>
    </row>
    <row r="42" spans="1:14">
      <c r="A42" s="45"/>
      <c r="B42" s="5" t="s">
        <v>58</v>
      </c>
      <c r="C42" s="26" t="s">
        <v>17</v>
      </c>
    </row>
    <row r="43" spans="1:14" ht="13.5" thickBot="1">
      <c r="A43" s="46"/>
      <c r="B43" s="7" t="s">
        <v>59</v>
      </c>
      <c r="C43" s="27" t="s">
        <v>18</v>
      </c>
    </row>
    <row r="44" spans="1:14" ht="13.5" thickTop="1"/>
  </sheetData>
  <mergeCells count="7">
    <mergeCell ref="A1:R1"/>
    <mergeCell ref="A3:A13"/>
    <mergeCell ref="A15:A27"/>
    <mergeCell ref="A29:A34"/>
    <mergeCell ref="A36:A39"/>
    <mergeCell ref="A41:A43"/>
    <mergeCell ref="B41:C41"/>
  </mergeCells>
  <dataValidations disablePrompts="1" count="2">
    <dataValidation type="whole" allowBlank="1" showInputMessage="1" showErrorMessage="1" sqref="H4:J13 L4:M13">
      <formula1>$C$37</formula1>
      <formula2>$D$39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rightToLeft="1" zoomScaleNormal="100" workbookViewId="0">
      <selection sqref="A1:R1"/>
    </sheetView>
  </sheetViews>
  <sheetFormatPr defaultRowHeight="12.75"/>
  <cols>
    <col min="1" max="1" width="4.7109375" customWidth="1"/>
    <col min="2" max="2" width="14.7109375" bestFit="1" customWidth="1"/>
    <col min="3" max="3" width="7.85546875" bestFit="1" customWidth="1"/>
    <col min="4" max="4" width="6.5703125" bestFit="1" customWidth="1"/>
    <col min="5" max="5" width="8.5703125" bestFit="1" customWidth="1"/>
    <col min="6" max="6" width="6" bestFit="1" customWidth="1"/>
    <col min="7" max="7" width="8.140625" bestFit="1" customWidth="1"/>
    <col min="8" max="10" width="6.5703125" customWidth="1"/>
    <col min="11" max="11" width="7.28515625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7" bestFit="1" customWidth="1"/>
  </cols>
  <sheetData>
    <row r="1" spans="1:18" ht="30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 thickBot="1"/>
    <row r="3" spans="1:18" s="4" customFormat="1" ht="27" thickTop="1" thickBot="1">
      <c r="A3" s="48" t="s">
        <v>46</v>
      </c>
      <c r="B3" s="30" t="s">
        <v>41</v>
      </c>
      <c r="C3" s="28" t="s">
        <v>1</v>
      </c>
      <c r="D3" s="28" t="s">
        <v>8</v>
      </c>
      <c r="E3" s="28" t="s">
        <v>51</v>
      </c>
      <c r="F3" s="28" t="s">
        <v>50</v>
      </c>
      <c r="G3" s="28" t="s">
        <v>56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39</v>
      </c>
      <c r="Q3" s="54" t="s">
        <v>40</v>
      </c>
      <c r="R3" s="29" t="s">
        <v>61</v>
      </c>
    </row>
    <row r="4" spans="1:18">
      <c r="A4" s="49"/>
      <c r="B4" s="31">
        <v>123456789</v>
      </c>
      <c r="C4" s="9" t="s">
        <v>2</v>
      </c>
      <c r="D4" s="9" t="s">
        <v>17</v>
      </c>
      <c r="E4" s="11">
        <v>9877665</v>
      </c>
      <c r="F4" s="14">
        <v>123</v>
      </c>
      <c r="G4" s="39" t="s">
        <v>57</v>
      </c>
      <c r="H4" s="9">
        <v>89</v>
      </c>
      <c r="I4" s="9">
        <v>86</v>
      </c>
      <c r="J4" s="9">
        <v>99</v>
      </c>
      <c r="K4" s="17">
        <f>AVERAGE(H4:J4)</f>
        <v>91.333333333333329</v>
      </c>
      <c r="L4" s="9">
        <v>99</v>
      </c>
      <c r="M4" s="9">
        <v>80</v>
      </c>
      <c r="N4" s="20">
        <f>H4*$C$29+I4*$C$30+J4*$C$31+L4*$C$32+M4*$C$33</f>
        <v>89.1</v>
      </c>
      <c r="O4" s="9" t="str">
        <f>IF(N4&lt;$C$38,$B$37,IF(N4&lt;$C$39,$B$38,$B$39))</f>
        <v>מצטיין</v>
      </c>
      <c r="P4" s="9" t="str">
        <f>IF(AND(D4=$C$43,O4=$B$39),"מלגה","")</f>
        <v/>
      </c>
      <c r="Q4" s="55" t="str">
        <f>IF(OR(D4=$C$43,O4=$B$39),"מלגה","")</f>
        <v>מלגה</v>
      </c>
      <c r="R4" s="10" t="str">
        <f>IF(NOT(N4&lt;$C$38),"מלגה","")</f>
        <v>מלגה</v>
      </c>
    </row>
    <row r="5" spans="1:18">
      <c r="A5" s="49"/>
      <c r="B5" s="32">
        <v>193878400</v>
      </c>
      <c r="C5" s="5" t="s">
        <v>3</v>
      </c>
      <c r="D5" s="5" t="s">
        <v>18</v>
      </c>
      <c r="E5" s="12">
        <v>9876544</v>
      </c>
      <c r="F5" s="15">
        <v>70000</v>
      </c>
      <c r="G5" s="40" t="s">
        <v>57</v>
      </c>
      <c r="H5" s="5">
        <v>81</v>
      </c>
      <c r="I5" s="5">
        <v>80</v>
      </c>
      <c r="J5" s="5">
        <v>82</v>
      </c>
      <c r="K5" s="18">
        <f t="shared" ref="K5:K13" si="0">AVERAGE(H5:J5)</f>
        <v>81</v>
      </c>
      <c r="L5" s="5">
        <v>81</v>
      </c>
      <c r="M5" s="5">
        <v>81</v>
      </c>
      <c r="N5" s="21">
        <f t="shared" ref="N5:N13" si="1">H5*$C$29+I5*$C$30+J5*$C$31+L5*$C$32+M5*$C$33</f>
        <v>81</v>
      </c>
      <c r="O5" s="5" t="str">
        <f t="shared" ref="O5:O13" si="2">IF(N5&lt;$C$38,$B$37,IF(N5&lt;$C$39,$B$38,$B$39))</f>
        <v>עובר</v>
      </c>
      <c r="P5" s="5" t="str">
        <f t="shared" ref="P5:P13" si="3">IF(AND(D5=$C$43,O5=$B$39),"מלגה","")</f>
        <v/>
      </c>
      <c r="Q5" s="56" t="str">
        <f t="shared" ref="Q5:Q13" si="4">IF(OR(D5=$C$43,O5=$B$39),"מלגה","")</f>
        <v>מלגה</v>
      </c>
      <c r="R5" s="6" t="str">
        <f t="shared" ref="R5:R13" si="5">IF(NOT(N5&lt;$C$38),"מלגה","")</f>
        <v>מלגה</v>
      </c>
    </row>
    <row r="6" spans="1:18">
      <c r="A6" s="49"/>
      <c r="B6" s="32">
        <v>658370843</v>
      </c>
      <c r="C6" s="5" t="s">
        <v>4</v>
      </c>
      <c r="D6" s="5" t="s">
        <v>18</v>
      </c>
      <c r="E6" s="12">
        <v>2118758</v>
      </c>
      <c r="F6" s="15">
        <v>55326</v>
      </c>
      <c r="G6" s="40" t="s">
        <v>57</v>
      </c>
      <c r="H6" s="5">
        <v>67</v>
      </c>
      <c r="I6" s="5">
        <v>99</v>
      </c>
      <c r="J6" s="5">
        <v>69</v>
      </c>
      <c r="K6" s="18">
        <f t="shared" si="0"/>
        <v>78.333333333333329</v>
      </c>
      <c r="L6" s="5">
        <v>90</v>
      </c>
      <c r="M6" s="5">
        <v>85</v>
      </c>
      <c r="N6" s="21">
        <f t="shared" si="1"/>
        <v>84.5</v>
      </c>
      <c r="O6" s="5" t="str">
        <f t="shared" si="2"/>
        <v>מצטיין</v>
      </c>
      <c r="P6" s="5" t="str">
        <f t="shared" si="3"/>
        <v>מלגה</v>
      </c>
      <c r="Q6" s="56" t="str">
        <f t="shared" si="4"/>
        <v>מלגה</v>
      </c>
      <c r="R6" s="6" t="str">
        <f t="shared" si="5"/>
        <v>מלגה</v>
      </c>
    </row>
    <row r="7" spans="1:18">
      <c r="A7" s="49"/>
      <c r="B7" s="32">
        <v>830998987</v>
      </c>
      <c r="C7" s="5" t="s">
        <v>5</v>
      </c>
      <c r="D7" s="5" t="s">
        <v>18</v>
      </c>
      <c r="E7" s="12">
        <v>3527439</v>
      </c>
      <c r="F7" s="15">
        <v>56324</v>
      </c>
      <c r="G7" s="40" t="s">
        <v>57</v>
      </c>
      <c r="H7" s="5">
        <v>80</v>
      </c>
      <c r="I7" s="5"/>
      <c r="J7" s="5">
        <v>87</v>
      </c>
      <c r="K7" s="18">
        <f t="shared" si="0"/>
        <v>83.5</v>
      </c>
      <c r="L7" s="5">
        <v>90</v>
      </c>
      <c r="M7" s="5"/>
      <c r="N7" s="21">
        <f t="shared" si="1"/>
        <v>43.7</v>
      </c>
      <c r="O7" s="5" t="str">
        <f t="shared" si="2"/>
        <v>נכשל</v>
      </c>
      <c r="P7" s="5" t="str">
        <f t="shared" si="3"/>
        <v/>
      </c>
      <c r="Q7" s="56" t="str">
        <f t="shared" si="4"/>
        <v>מלגה</v>
      </c>
      <c r="R7" s="6" t="str">
        <f t="shared" si="5"/>
        <v/>
      </c>
    </row>
    <row r="8" spans="1:18">
      <c r="A8" s="49"/>
      <c r="B8" s="32">
        <v>123456789</v>
      </c>
      <c r="C8" s="5" t="s">
        <v>42</v>
      </c>
      <c r="D8" s="5" t="s">
        <v>17</v>
      </c>
      <c r="E8" s="12">
        <v>7563094</v>
      </c>
      <c r="F8" s="15">
        <v>86534</v>
      </c>
      <c r="G8" s="40" t="s">
        <v>57</v>
      </c>
      <c r="H8" s="5">
        <v>91</v>
      </c>
      <c r="I8" s="5">
        <v>79</v>
      </c>
      <c r="J8" s="5">
        <v>85</v>
      </c>
      <c r="K8" s="18">
        <f t="shared" si="0"/>
        <v>85</v>
      </c>
      <c r="L8" s="5">
        <v>100</v>
      </c>
      <c r="M8" s="5">
        <v>50</v>
      </c>
      <c r="N8" s="21">
        <f t="shared" si="1"/>
        <v>75.5</v>
      </c>
      <c r="O8" s="5" t="str">
        <f t="shared" si="2"/>
        <v>עובר</v>
      </c>
      <c r="P8" s="5" t="str">
        <f t="shared" si="3"/>
        <v/>
      </c>
      <c r="Q8" s="56" t="str">
        <f t="shared" si="4"/>
        <v/>
      </c>
      <c r="R8" s="6" t="str">
        <f t="shared" si="5"/>
        <v>מלגה</v>
      </c>
    </row>
    <row r="9" spans="1:18">
      <c r="A9" s="49"/>
      <c r="B9" s="32">
        <v>298754355</v>
      </c>
      <c r="C9" s="5" t="s">
        <v>6</v>
      </c>
      <c r="D9" s="5" t="s">
        <v>17</v>
      </c>
      <c r="E9" s="12">
        <v>8763456</v>
      </c>
      <c r="F9" s="15">
        <v>83934</v>
      </c>
      <c r="G9" s="40" t="s">
        <v>0</v>
      </c>
      <c r="H9" s="5">
        <v>88</v>
      </c>
      <c r="I9" s="5">
        <v>90</v>
      </c>
      <c r="J9" s="5">
        <v>74</v>
      </c>
      <c r="K9" s="18">
        <f t="shared" si="0"/>
        <v>84</v>
      </c>
      <c r="L9" s="5">
        <v>55</v>
      </c>
      <c r="M9" s="5">
        <v>45</v>
      </c>
      <c r="N9" s="21">
        <f t="shared" si="1"/>
        <v>59.7</v>
      </c>
      <c r="O9" s="5" t="str">
        <f t="shared" si="2"/>
        <v>עובר</v>
      </c>
      <c r="P9" s="5" t="str">
        <f t="shared" si="3"/>
        <v/>
      </c>
      <c r="Q9" s="56" t="str">
        <f t="shared" si="4"/>
        <v/>
      </c>
      <c r="R9" s="6" t="str">
        <f t="shared" si="5"/>
        <v>מלגה</v>
      </c>
    </row>
    <row r="10" spans="1:18">
      <c r="A10" s="49"/>
      <c r="B10" s="32">
        <v>983687692</v>
      </c>
      <c r="C10" s="5" t="s">
        <v>7</v>
      </c>
      <c r="D10" s="5" t="s">
        <v>18</v>
      </c>
      <c r="E10" s="12">
        <v>6347234</v>
      </c>
      <c r="F10" s="15">
        <v>55235</v>
      </c>
      <c r="G10" s="40" t="s">
        <v>0</v>
      </c>
      <c r="H10" s="5">
        <v>45</v>
      </c>
      <c r="I10" s="5">
        <v>60</v>
      </c>
      <c r="J10" s="5"/>
      <c r="K10" s="18">
        <f t="shared" si="0"/>
        <v>52.5</v>
      </c>
      <c r="L10" s="5">
        <v>99</v>
      </c>
      <c r="M10" s="5">
        <v>94</v>
      </c>
      <c r="N10" s="21">
        <f t="shared" si="1"/>
        <v>77.800000000000011</v>
      </c>
      <c r="O10" s="5" t="str">
        <f t="shared" si="2"/>
        <v>עובר</v>
      </c>
      <c r="P10" s="5" t="str">
        <f t="shared" si="3"/>
        <v/>
      </c>
      <c r="Q10" s="56" t="str">
        <f t="shared" si="4"/>
        <v>מלגה</v>
      </c>
      <c r="R10" s="6" t="str">
        <f t="shared" si="5"/>
        <v>מלגה</v>
      </c>
    </row>
    <row r="11" spans="1:18">
      <c r="A11" s="49"/>
      <c r="B11" s="32">
        <v>947465892</v>
      </c>
      <c r="C11" s="5" t="s">
        <v>19</v>
      </c>
      <c r="D11" s="5" t="s">
        <v>17</v>
      </c>
      <c r="E11" s="12">
        <v>3434324</v>
      </c>
      <c r="F11" s="15">
        <v>41466</v>
      </c>
      <c r="G11" s="40" t="s">
        <v>0</v>
      </c>
      <c r="H11" s="5"/>
      <c r="I11" s="5">
        <v>79</v>
      </c>
      <c r="J11" s="5">
        <v>99</v>
      </c>
      <c r="K11" s="18">
        <f t="shared" si="0"/>
        <v>89</v>
      </c>
      <c r="L11" s="5">
        <v>86</v>
      </c>
      <c r="M11" s="5">
        <v>65</v>
      </c>
      <c r="N11" s="21">
        <f t="shared" si="1"/>
        <v>69.599999999999994</v>
      </c>
      <c r="O11" s="5" t="str">
        <f t="shared" si="2"/>
        <v>עובר</v>
      </c>
      <c r="P11" s="5" t="str">
        <f t="shared" si="3"/>
        <v/>
      </c>
      <c r="Q11" s="56" t="str">
        <f t="shared" si="4"/>
        <v/>
      </c>
      <c r="R11" s="6" t="str">
        <f t="shared" si="5"/>
        <v>מלגה</v>
      </c>
    </row>
    <row r="12" spans="1:18">
      <c r="A12" s="49"/>
      <c r="B12" s="32">
        <v>388923057</v>
      </c>
      <c r="C12" s="5" t="s">
        <v>5</v>
      </c>
      <c r="D12" s="5" t="s">
        <v>18</v>
      </c>
      <c r="E12" s="12">
        <v>8743644</v>
      </c>
      <c r="F12" s="15">
        <v>44141</v>
      </c>
      <c r="G12" s="40" t="s">
        <v>0</v>
      </c>
      <c r="H12" s="5">
        <v>60</v>
      </c>
      <c r="I12" s="5">
        <v>100</v>
      </c>
      <c r="J12" s="5">
        <v>80</v>
      </c>
      <c r="K12" s="18">
        <f t="shared" si="0"/>
        <v>80</v>
      </c>
      <c r="L12" s="5">
        <v>40</v>
      </c>
      <c r="M12" s="5">
        <v>61</v>
      </c>
      <c r="N12" s="21">
        <f t="shared" si="1"/>
        <v>60.400000000000006</v>
      </c>
      <c r="O12" s="5" t="str">
        <f t="shared" si="2"/>
        <v>עובר</v>
      </c>
      <c r="P12" s="5" t="str">
        <f t="shared" si="3"/>
        <v/>
      </c>
      <c r="Q12" s="56" t="str">
        <f t="shared" si="4"/>
        <v>מלגה</v>
      </c>
      <c r="R12" s="6" t="str">
        <f t="shared" si="5"/>
        <v>מלגה</v>
      </c>
    </row>
    <row r="13" spans="1:18" ht="13.5" thickBot="1">
      <c r="A13" s="50"/>
      <c r="B13" s="33">
        <v>244576280</v>
      </c>
      <c r="C13" s="7" t="s">
        <v>19</v>
      </c>
      <c r="D13" s="7" t="s">
        <v>18</v>
      </c>
      <c r="E13" s="13">
        <v>3252524</v>
      </c>
      <c r="F13" s="16">
        <v>44451</v>
      </c>
      <c r="G13" s="41" t="s">
        <v>0</v>
      </c>
      <c r="H13" s="7">
        <v>94</v>
      </c>
      <c r="I13" s="7">
        <v>100</v>
      </c>
      <c r="J13" s="7">
        <v>93</v>
      </c>
      <c r="K13" s="19">
        <f t="shared" si="0"/>
        <v>95.666666666666671</v>
      </c>
      <c r="L13" s="7">
        <v>95</v>
      </c>
      <c r="M13" s="7">
        <v>100</v>
      </c>
      <c r="N13" s="22">
        <f t="shared" si="1"/>
        <v>97.2</v>
      </c>
      <c r="O13" s="7" t="str">
        <f t="shared" si="2"/>
        <v>מצטיין</v>
      </c>
      <c r="P13" s="7" t="str">
        <f t="shared" si="3"/>
        <v>מלגה</v>
      </c>
      <c r="Q13" s="57" t="str">
        <f t="shared" si="4"/>
        <v>מלגה</v>
      </c>
      <c r="R13" s="8" t="str">
        <f t="shared" si="5"/>
        <v>מלגה</v>
      </c>
    </row>
    <row r="14" spans="1:18" ht="14.25" thickTop="1" thickBot="1">
      <c r="L14"/>
      <c r="M14"/>
    </row>
    <row r="15" spans="1:18" ht="12.75" customHeight="1" thickTop="1">
      <c r="A15" s="51" t="s">
        <v>47</v>
      </c>
      <c r="B15" s="23" t="s">
        <v>20</v>
      </c>
      <c r="C15" s="23"/>
      <c r="D15" s="23"/>
      <c r="E15" s="23"/>
      <c r="F15" s="23"/>
      <c r="G15" s="23"/>
      <c r="H15" s="34">
        <f>AVERAGE(H4:H13)</f>
        <v>77.222222222222229</v>
      </c>
      <c r="I15" s="34">
        <f t="shared" ref="I15:N15" si="6">AVERAGE(I4:I13)</f>
        <v>85.888888888888886</v>
      </c>
      <c r="J15" s="34">
        <f t="shared" si="6"/>
        <v>85.333333333333329</v>
      </c>
      <c r="K15" s="34">
        <f t="shared" si="6"/>
        <v>82.033333333333331</v>
      </c>
      <c r="L15" s="34">
        <f t="shared" si="6"/>
        <v>83.5</v>
      </c>
      <c r="M15" s="34">
        <f t="shared" si="6"/>
        <v>73.444444444444443</v>
      </c>
      <c r="N15" s="35">
        <f t="shared" si="6"/>
        <v>73.849999999999994</v>
      </c>
    </row>
    <row r="16" spans="1:18">
      <c r="A16" s="52"/>
      <c r="B16" s="5" t="s">
        <v>21</v>
      </c>
      <c r="C16" s="5"/>
      <c r="D16" s="5"/>
      <c r="E16" s="5"/>
      <c r="F16" s="5"/>
      <c r="G16" s="5"/>
      <c r="H16" s="18">
        <f>MEDIAN(H4:H13)</f>
        <v>81</v>
      </c>
      <c r="I16" s="18">
        <f t="shared" ref="I16:N16" si="7">MEDIAN(I4:I13)</f>
        <v>86</v>
      </c>
      <c r="J16" s="18">
        <f t="shared" si="7"/>
        <v>85</v>
      </c>
      <c r="K16" s="18">
        <f t="shared" si="7"/>
        <v>83.75</v>
      </c>
      <c r="L16" s="18">
        <f t="shared" si="7"/>
        <v>90</v>
      </c>
      <c r="M16" s="18">
        <f t="shared" si="7"/>
        <v>80</v>
      </c>
      <c r="N16" s="26">
        <f t="shared" si="7"/>
        <v>76.650000000000006</v>
      </c>
    </row>
    <row r="17" spans="1:14">
      <c r="A17" s="52"/>
      <c r="B17" s="5" t="s">
        <v>22</v>
      </c>
      <c r="C17" s="5"/>
      <c r="D17" s="5"/>
      <c r="E17" s="5"/>
      <c r="F17" s="5"/>
      <c r="G17" s="5"/>
      <c r="H17" s="18" t="e">
        <f>MODE(H4:H13)</f>
        <v>#N/A</v>
      </c>
      <c r="I17" s="18">
        <f t="shared" ref="I17:N17" si="8">MODE(I4:I13)</f>
        <v>79</v>
      </c>
      <c r="J17" s="18">
        <f t="shared" si="8"/>
        <v>99</v>
      </c>
      <c r="K17" s="18" t="e">
        <f t="shared" si="8"/>
        <v>#N/A</v>
      </c>
      <c r="L17" s="18">
        <f t="shared" si="8"/>
        <v>99</v>
      </c>
      <c r="M17" s="18" t="e">
        <f t="shared" si="8"/>
        <v>#N/A</v>
      </c>
      <c r="N17" s="26" t="e">
        <f t="shared" si="8"/>
        <v>#N/A</v>
      </c>
    </row>
    <row r="18" spans="1:14">
      <c r="A18" s="52"/>
      <c r="B18" s="5" t="s">
        <v>23</v>
      </c>
      <c r="C18" s="5"/>
      <c r="D18" s="5"/>
      <c r="E18" s="5"/>
      <c r="F18" s="5"/>
      <c r="G18" s="5"/>
      <c r="H18" s="18">
        <f>MAX(H4:H13)</f>
        <v>94</v>
      </c>
      <c r="I18" s="18">
        <f t="shared" ref="I18:N18" si="9">MAX(I4:I13)</f>
        <v>100</v>
      </c>
      <c r="J18" s="18">
        <f t="shared" si="9"/>
        <v>99</v>
      </c>
      <c r="K18" s="18">
        <f t="shared" si="9"/>
        <v>95.666666666666671</v>
      </c>
      <c r="L18" s="18">
        <f t="shared" si="9"/>
        <v>100</v>
      </c>
      <c r="M18" s="18">
        <f t="shared" si="9"/>
        <v>100</v>
      </c>
      <c r="N18" s="26">
        <f t="shared" si="9"/>
        <v>97.2</v>
      </c>
    </row>
    <row r="19" spans="1:14">
      <c r="A19" s="52"/>
      <c r="B19" s="5" t="s">
        <v>24</v>
      </c>
      <c r="C19" s="5"/>
      <c r="D19" s="5"/>
      <c r="E19" s="5"/>
      <c r="F19" s="5"/>
      <c r="G19" s="5"/>
      <c r="H19" s="18">
        <f>MIN(H4:H13)</f>
        <v>45</v>
      </c>
      <c r="I19" s="18">
        <f t="shared" ref="I19:N19" si="10">MIN(I4:I13)</f>
        <v>60</v>
      </c>
      <c r="J19" s="18">
        <f t="shared" si="10"/>
        <v>69</v>
      </c>
      <c r="K19" s="18">
        <f t="shared" si="10"/>
        <v>52.5</v>
      </c>
      <c r="L19" s="18">
        <f t="shared" si="10"/>
        <v>40</v>
      </c>
      <c r="M19" s="18">
        <f t="shared" si="10"/>
        <v>45</v>
      </c>
      <c r="N19" s="26">
        <f t="shared" si="10"/>
        <v>43.7</v>
      </c>
    </row>
    <row r="20" spans="1:14">
      <c r="A20" s="52"/>
      <c r="B20" s="5" t="s">
        <v>43</v>
      </c>
      <c r="C20" s="5"/>
      <c r="D20" s="5"/>
      <c r="E20" s="5"/>
      <c r="F20" s="5"/>
      <c r="G20" s="5"/>
      <c r="H20" s="18">
        <f>STDEV(H4:H13)</f>
        <v>16.536155673083279</v>
      </c>
      <c r="I20" s="18">
        <f t="shared" ref="I20:N20" si="11">STDEV(I4:I13)</f>
        <v>13.166666666666675</v>
      </c>
      <c r="J20" s="18">
        <f t="shared" si="11"/>
        <v>10.428326807307105</v>
      </c>
      <c r="K20" s="18">
        <f t="shared" si="11"/>
        <v>11.67534069082849</v>
      </c>
      <c r="L20" s="18">
        <f t="shared" si="11"/>
        <v>20.23885152648517</v>
      </c>
      <c r="M20" s="18">
        <f t="shared" si="11"/>
        <v>19.190564811327921</v>
      </c>
      <c r="N20" s="26">
        <f t="shared" si="11"/>
        <v>15.877534793257764</v>
      </c>
    </row>
    <row r="21" spans="1:14">
      <c r="A21" s="52"/>
      <c r="B21" s="5" t="s">
        <v>44</v>
      </c>
      <c r="C21" s="5"/>
      <c r="D21" s="5"/>
      <c r="E21" s="5"/>
      <c r="F21" s="5"/>
      <c r="G21" s="5"/>
      <c r="H21" s="18">
        <f>VAR(H4:H13)</f>
        <v>273.44444444444434</v>
      </c>
      <c r="I21" s="18">
        <f t="shared" ref="I21:N21" si="12">VAR(I4:I13)</f>
        <v>173.36111111111131</v>
      </c>
      <c r="J21" s="18">
        <f t="shared" si="12"/>
        <v>108.75</v>
      </c>
      <c r="K21" s="18">
        <f t="shared" si="12"/>
        <v>136.31358024691548</v>
      </c>
      <c r="L21" s="18">
        <f t="shared" si="12"/>
        <v>409.61111111111109</v>
      </c>
      <c r="M21" s="18">
        <f t="shared" si="12"/>
        <v>368.27777777777737</v>
      </c>
      <c r="N21" s="26">
        <f t="shared" si="12"/>
        <v>252.09611111111087</v>
      </c>
    </row>
    <row r="22" spans="1:14">
      <c r="A22" s="52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13">COUNT(I4:I13)</f>
        <v>9</v>
      </c>
      <c r="J22" s="5">
        <f t="shared" si="13"/>
        <v>9</v>
      </c>
      <c r="K22" s="5">
        <f t="shared" si="13"/>
        <v>10</v>
      </c>
      <c r="L22" s="5">
        <f t="shared" si="13"/>
        <v>10</v>
      </c>
      <c r="M22" s="5">
        <f t="shared" si="13"/>
        <v>9</v>
      </c>
      <c r="N22" s="6">
        <f t="shared" si="13"/>
        <v>10</v>
      </c>
    </row>
    <row r="23" spans="1:14">
      <c r="A23" s="52"/>
      <c r="B23" s="5" t="s">
        <v>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5"/>
    </row>
    <row r="24" spans="1:14">
      <c r="A24" s="52"/>
      <c r="B24" s="5" t="s">
        <v>54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5"/>
    </row>
    <row r="25" spans="1:14">
      <c r="A25" s="52"/>
      <c r="B25" s="5" t="s">
        <v>55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5"/>
    </row>
    <row r="26" spans="1:14">
      <c r="A26" s="5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3.5" thickBot="1">
      <c r="A27" s="53"/>
      <c r="B27" s="7" t="s">
        <v>38</v>
      </c>
      <c r="C27" s="7">
        <f>COUNTA(C4:C13)</f>
        <v>10</v>
      </c>
      <c r="D27" s="7" t="s">
        <v>52</v>
      </c>
      <c r="E27" s="7"/>
      <c r="F27" s="7"/>
      <c r="G27" s="7" t="s">
        <v>53</v>
      </c>
      <c r="H27" s="58"/>
      <c r="I27" s="58" t="s">
        <v>62</v>
      </c>
      <c r="J27" s="7"/>
      <c r="K27" s="7"/>
      <c r="L27" s="7" t="s">
        <v>53</v>
      </c>
      <c r="M27" s="7"/>
      <c r="N27" s="8"/>
    </row>
    <row r="28" spans="1:14" ht="14.25" thickTop="1" thickBot="1">
      <c r="L28"/>
      <c r="M28"/>
    </row>
    <row r="29" spans="1:14" ht="13.5" thickTop="1">
      <c r="A29" s="44" t="s">
        <v>48</v>
      </c>
      <c r="B29" s="23" t="s">
        <v>26</v>
      </c>
      <c r="C29" s="36">
        <v>0.1</v>
      </c>
      <c r="L29"/>
      <c r="M29"/>
    </row>
    <row r="30" spans="1:14">
      <c r="A30" s="45"/>
      <c r="B30" s="5" t="s">
        <v>27</v>
      </c>
      <c r="C30" s="37">
        <v>0.1</v>
      </c>
      <c r="L30"/>
      <c r="M30"/>
    </row>
    <row r="31" spans="1:14">
      <c r="A31" s="45"/>
      <c r="B31" s="5" t="s">
        <v>28</v>
      </c>
      <c r="C31" s="37">
        <v>0.1</v>
      </c>
      <c r="L31"/>
      <c r="M31"/>
    </row>
    <row r="32" spans="1:14">
      <c r="A32" s="45"/>
      <c r="B32" s="5" t="s">
        <v>29</v>
      </c>
      <c r="C32" s="37">
        <v>0.3</v>
      </c>
      <c r="L32"/>
      <c r="M32"/>
    </row>
    <row r="33" spans="1:14">
      <c r="A33" s="45"/>
      <c r="B33" s="5" t="s">
        <v>30</v>
      </c>
      <c r="C33" s="37">
        <v>0.4</v>
      </c>
      <c r="L33"/>
      <c r="M33"/>
    </row>
    <row r="34" spans="1:14" ht="13.5" thickBot="1">
      <c r="A34" s="46"/>
      <c r="B34" s="7" t="s">
        <v>31</v>
      </c>
      <c r="C34" s="38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44" t="s">
        <v>49</v>
      </c>
      <c r="B36" s="23"/>
      <c r="C36" s="23" t="s">
        <v>32</v>
      </c>
      <c r="D36" s="24" t="s">
        <v>33</v>
      </c>
      <c r="L36"/>
      <c r="M36"/>
      <c r="N36" s="1"/>
    </row>
    <row r="37" spans="1:14">
      <c r="A37" s="45"/>
      <c r="B37" s="5" t="s">
        <v>34</v>
      </c>
      <c r="C37" s="18">
        <v>0</v>
      </c>
      <c r="D37" s="26">
        <v>59.49</v>
      </c>
      <c r="E37" s="3"/>
      <c r="F37" s="3"/>
      <c r="G37" s="3"/>
      <c r="L37"/>
      <c r="M37"/>
      <c r="N37" s="2"/>
    </row>
    <row r="38" spans="1:14">
      <c r="A38" s="45"/>
      <c r="B38" s="5" t="s">
        <v>35</v>
      </c>
      <c r="C38" s="18">
        <v>59.5</v>
      </c>
      <c r="D38" s="26">
        <v>84.49</v>
      </c>
      <c r="E38" s="3"/>
      <c r="F38" s="3"/>
      <c r="G38" s="3"/>
      <c r="L38"/>
      <c r="M38"/>
      <c r="N38" s="1"/>
    </row>
    <row r="39" spans="1:14" ht="13.5" thickBot="1">
      <c r="A39" s="46"/>
      <c r="B39" s="7" t="s">
        <v>36</v>
      </c>
      <c r="C39" s="19">
        <f>84.5</f>
        <v>84.5</v>
      </c>
      <c r="D39" s="27">
        <v>100</v>
      </c>
      <c r="E39" s="3"/>
      <c r="F39" s="3"/>
      <c r="G39" s="3"/>
      <c r="L39"/>
      <c r="M39"/>
      <c r="N39" s="1"/>
    </row>
    <row r="40" spans="1:14" ht="14.25" thickTop="1" thickBot="1"/>
    <row r="41" spans="1:14" ht="13.5" thickTop="1">
      <c r="A41" s="44" t="s">
        <v>60</v>
      </c>
      <c r="B41" s="42" t="s">
        <v>8</v>
      </c>
      <c r="C41" s="43"/>
    </row>
    <row r="42" spans="1:14">
      <c r="A42" s="45"/>
      <c r="B42" s="5" t="s">
        <v>58</v>
      </c>
      <c r="C42" s="26" t="s">
        <v>17</v>
      </c>
    </row>
    <row r="43" spans="1:14" ht="13.5" thickBot="1">
      <c r="A43" s="46"/>
      <c r="B43" s="7" t="s">
        <v>59</v>
      </c>
      <c r="C43" s="27" t="s">
        <v>18</v>
      </c>
    </row>
    <row r="44" spans="1:14" ht="13.5" thickTop="1"/>
  </sheetData>
  <mergeCells count="7">
    <mergeCell ref="A1:R1"/>
    <mergeCell ref="A3:A13"/>
    <mergeCell ref="A15:A27"/>
    <mergeCell ref="A29:A34"/>
    <mergeCell ref="A36:A39"/>
    <mergeCell ref="A41:A43"/>
    <mergeCell ref="B41:C41"/>
  </mergeCells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  <dataValidation type="whole" allowBlank="1" showInputMessage="1" showErrorMessage="1" sqref="H4:J13 L4:M13">
      <formula1>$C$37</formula1>
      <formula2>$D$39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rightToLeft="1" zoomScaleNormal="100" workbookViewId="0">
      <selection sqref="A1:R1"/>
    </sheetView>
  </sheetViews>
  <sheetFormatPr defaultRowHeight="12.75"/>
  <cols>
    <col min="1" max="1" width="4.7109375" customWidth="1"/>
    <col min="2" max="2" width="14.7109375" bestFit="1" customWidth="1"/>
    <col min="3" max="3" width="7.85546875" bestFit="1" customWidth="1"/>
    <col min="4" max="4" width="6.5703125" bestFit="1" customWidth="1"/>
    <col min="5" max="5" width="8.5703125" bestFit="1" customWidth="1"/>
    <col min="6" max="6" width="6" bestFit="1" customWidth="1"/>
    <col min="7" max="7" width="8.140625" bestFit="1" customWidth="1"/>
    <col min="8" max="10" width="6.5703125" customWidth="1"/>
    <col min="11" max="11" width="7.28515625" bestFit="1" customWidth="1"/>
    <col min="12" max="13" width="6.5703125" style="1" bestFit="1" customWidth="1"/>
    <col min="14" max="14" width="7.7109375" bestFit="1" customWidth="1"/>
    <col min="15" max="15" width="6.28515625" bestFit="1" customWidth="1"/>
    <col min="16" max="16" width="8" bestFit="1" customWidth="1"/>
    <col min="17" max="17" width="7.85546875" bestFit="1" customWidth="1"/>
    <col min="18" max="18" width="7" bestFit="1" customWidth="1"/>
  </cols>
  <sheetData>
    <row r="1" spans="1:18" ht="30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 thickBot="1"/>
    <row r="3" spans="1:18" s="4" customFormat="1" ht="27" thickTop="1" thickBot="1">
      <c r="A3" s="48" t="s">
        <v>46</v>
      </c>
      <c r="B3" s="30" t="s">
        <v>41</v>
      </c>
      <c r="C3" s="28" t="s">
        <v>1</v>
      </c>
      <c r="D3" s="28" t="s">
        <v>8</v>
      </c>
      <c r="E3" s="28" t="s">
        <v>51</v>
      </c>
      <c r="F3" s="28" t="s">
        <v>50</v>
      </c>
      <c r="G3" s="28" t="s">
        <v>56</v>
      </c>
      <c r="H3" s="28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28" t="s">
        <v>16</v>
      </c>
      <c r="P3" s="28" t="s">
        <v>39</v>
      </c>
      <c r="Q3" s="54" t="s">
        <v>40</v>
      </c>
      <c r="R3" s="29" t="s">
        <v>61</v>
      </c>
    </row>
    <row r="4" spans="1:18">
      <c r="A4" s="49"/>
      <c r="B4" s="31">
        <v>123456789</v>
      </c>
      <c r="C4" s="9" t="s">
        <v>2</v>
      </c>
      <c r="D4" s="9" t="s">
        <v>17</v>
      </c>
      <c r="E4" s="11">
        <v>9877665</v>
      </c>
      <c r="F4" s="14">
        <v>123</v>
      </c>
      <c r="G4" s="39" t="s">
        <v>57</v>
      </c>
      <c r="H4" s="9">
        <v>89</v>
      </c>
      <c r="I4" s="9">
        <v>86</v>
      </c>
      <c r="J4" s="9">
        <v>99</v>
      </c>
      <c r="K4" s="17">
        <f>AVERAGE(H4:J4)</f>
        <v>91.333333333333329</v>
      </c>
      <c r="L4" s="9">
        <v>99</v>
      </c>
      <c r="M4" s="9">
        <v>80</v>
      </c>
      <c r="N4" s="20">
        <f>H4*$C$29+I4*$C$30+J4*$C$31+L4*$C$32+M4*$C$33</f>
        <v>89.1</v>
      </c>
      <c r="O4" s="9" t="str">
        <f>IF(N4&lt;$C$38,$B$37,IF(N4&lt;$C$39,$B$38,$B$39))</f>
        <v>מצטיין</v>
      </c>
      <c r="P4" s="9" t="str">
        <f>IF(AND(D4=$C$43,O4=$B$39),"מלגה","")</f>
        <v/>
      </c>
      <c r="Q4" s="55" t="str">
        <f>IF(OR(D4=$C$43,O4=$B$39),"מלגה","")</f>
        <v>מלגה</v>
      </c>
      <c r="R4" s="10" t="str">
        <f>IF(NOT(N4&lt;$C$38),"מלגה","")</f>
        <v>מלגה</v>
      </c>
    </row>
    <row r="5" spans="1:18">
      <c r="A5" s="49"/>
      <c r="B5" s="32">
        <v>193878400</v>
      </c>
      <c r="C5" s="5" t="s">
        <v>3</v>
      </c>
      <c r="D5" s="5" t="s">
        <v>18</v>
      </c>
      <c r="E5" s="12">
        <v>9876544</v>
      </c>
      <c r="F5" s="15">
        <v>70000</v>
      </c>
      <c r="G5" s="40" t="s">
        <v>57</v>
      </c>
      <c r="H5" s="5">
        <v>81</v>
      </c>
      <c r="I5" s="5">
        <v>80</v>
      </c>
      <c r="J5" s="5">
        <v>82</v>
      </c>
      <c r="K5" s="18">
        <f t="shared" ref="K5:K13" si="0">AVERAGE(H5:J5)</f>
        <v>81</v>
      </c>
      <c r="L5" s="5">
        <v>81</v>
      </c>
      <c r="M5" s="5">
        <v>81</v>
      </c>
      <c r="N5" s="21">
        <f t="shared" ref="N5:N13" si="1">H5*$C$29+I5*$C$30+J5*$C$31+L5*$C$32+M5*$C$33</f>
        <v>81</v>
      </c>
      <c r="O5" s="5" t="str">
        <f t="shared" ref="O5:O13" si="2">IF(N5&lt;$C$38,$B$37,IF(N5&lt;$C$39,$B$38,$B$39))</f>
        <v>עובר</v>
      </c>
      <c r="P5" s="5" t="str">
        <f t="shared" ref="P5:P13" si="3">IF(AND(D5=$C$43,O5=$B$39),"מלגה","")</f>
        <v/>
      </c>
      <c r="Q5" s="56" t="str">
        <f t="shared" ref="Q5:Q13" si="4">IF(OR(D5=$C$43,O5=$B$39),"מלגה","")</f>
        <v>מלגה</v>
      </c>
      <c r="R5" s="6" t="str">
        <f t="shared" ref="R5:R13" si="5">IF(NOT(N5&lt;$C$38),"מלגה","")</f>
        <v>מלגה</v>
      </c>
    </row>
    <row r="6" spans="1:18">
      <c r="A6" s="49"/>
      <c r="B6" s="32">
        <v>658370843</v>
      </c>
      <c r="C6" s="5" t="s">
        <v>4</v>
      </c>
      <c r="D6" s="5" t="s">
        <v>18</v>
      </c>
      <c r="E6" s="12">
        <v>2118758</v>
      </c>
      <c r="F6" s="15">
        <v>55326</v>
      </c>
      <c r="G6" s="40" t="s">
        <v>57</v>
      </c>
      <c r="H6" s="5">
        <v>67</v>
      </c>
      <c r="I6" s="5">
        <v>99</v>
      </c>
      <c r="J6" s="5">
        <v>69</v>
      </c>
      <c r="K6" s="18">
        <f t="shared" si="0"/>
        <v>78.333333333333329</v>
      </c>
      <c r="L6" s="5">
        <v>90</v>
      </c>
      <c r="M6" s="5">
        <v>85</v>
      </c>
      <c r="N6" s="21">
        <f t="shared" si="1"/>
        <v>84.5</v>
      </c>
      <c r="O6" s="5" t="str">
        <f t="shared" si="2"/>
        <v>מצטיין</v>
      </c>
      <c r="P6" s="5" t="str">
        <f t="shared" si="3"/>
        <v>מלגה</v>
      </c>
      <c r="Q6" s="56" t="str">
        <f t="shared" si="4"/>
        <v>מלגה</v>
      </c>
      <c r="R6" s="6" t="str">
        <f t="shared" si="5"/>
        <v>מלגה</v>
      </c>
    </row>
    <row r="7" spans="1:18">
      <c r="A7" s="49"/>
      <c r="B7" s="32">
        <v>830998987</v>
      </c>
      <c r="C7" s="5" t="s">
        <v>5</v>
      </c>
      <c r="D7" s="5" t="s">
        <v>18</v>
      </c>
      <c r="E7" s="12">
        <v>3527439</v>
      </c>
      <c r="F7" s="15">
        <v>56324</v>
      </c>
      <c r="G7" s="40" t="s">
        <v>57</v>
      </c>
      <c r="H7" s="5">
        <v>80</v>
      </c>
      <c r="I7" s="5"/>
      <c r="J7" s="5">
        <v>87</v>
      </c>
      <c r="K7" s="18">
        <f t="shared" si="0"/>
        <v>83.5</v>
      </c>
      <c r="L7" s="5">
        <v>90</v>
      </c>
      <c r="M7" s="5"/>
      <c r="N7" s="21">
        <f t="shared" si="1"/>
        <v>43.7</v>
      </c>
      <c r="O7" s="5" t="str">
        <f t="shared" si="2"/>
        <v>נכשל</v>
      </c>
      <c r="P7" s="5" t="str">
        <f t="shared" si="3"/>
        <v/>
      </c>
      <c r="Q7" s="56" t="str">
        <f t="shared" si="4"/>
        <v>מלגה</v>
      </c>
      <c r="R7" s="6" t="str">
        <f t="shared" si="5"/>
        <v/>
      </c>
    </row>
    <row r="8" spans="1:18">
      <c r="A8" s="49"/>
      <c r="B8" s="32">
        <v>123456789</v>
      </c>
      <c r="C8" s="5" t="s">
        <v>42</v>
      </c>
      <c r="D8" s="5" t="s">
        <v>17</v>
      </c>
      <c r="E8" s="12">
        <v>7563094</v>
      </c>
      <c r="F8" s="15">
        <v>86534</v>
      </c>
      <c r="G8" s="40" t="s">
        <v>57</v>
      </c>
      <c r="H8" s="5">
        <v>91</v>
      </c>
      <c r="I8" s="5">
        <v>79</v>
      </c>
      <c r="J8" s="5">
        <v>85</v>
      </c>
      <c r="K8" s="18">
        <f t="shared" si="0"/>
        <v>85</v>
      </c>
      <c r="L8" s="5">
        <v>100</v>
      </c>
      <c r="M8" s="5">
        <v>50</v>
      </c>
      <c r="N8" s="21">
        <f t="shared" si="1"/>
        <v>75.5</v>
      </c>
      <c r="O8" s="5" t="str">
        <f t="shared" si="2"/>
        <v>עובר</v>
      </c>
      <c r="P8" s="5" t="str">
        <f t="shared" si="3"/>
        <v/>
      </c>
      <c r="Q8" s="56" t="str">
        <f t="shared" si="4"/>
        <v/>
      </c>
      <c r="R8" s="6" t="str">
        <f t="shared" si="5"/>
        <v>מלגה</v>
      </c>
    </row>
    <row r="9" spans="1:18">
      <c r="A9" s="49"/>
      <c r="B9" s="32">
        <v>298754355</v>
      </c>
      <c r="C9" s="5" t="s">
        <v>6</v>
      </c>
      <c r="D9" s="5" t="s">
        <v>17</v>
      </c>
      <c r="E9" s="12">
        <v>8763456</v>
      </c>
      <c r="F9" s="15">
        <v>83934</v>
      </c>
      <c r="G9" s="40" t="s">
        <v>0</v>
      </c>
      <c r="H9" s="5">
        <v>88</v>
      </c>
      <c r="I9" s="5">
        <v>90</v>
      </c>
      <c r="J9" s="5">
        <v>74</v>
      </c>
      <c r="K9" s="18">
        <f t="shared" si="0"/>
        <v>84</v>
      </c>
      <c r="L9" s="5">
        <v>55</v>
      </c>
      <c r="M9" s="5">
        <v>45</v>
      </c>
      <c r="N9" s="21">
        <f t="shared" si="1"/>
        <v>59.7</v>
      </c>
      <c r="O9" s="5" t="str">
        <f t="shared" si="2"/>
        <v>עובר</v>
      </c>
      <c r="P9" s="5" t="str">
        <f t="shared" si="3"/>
        <v/>
      </c>
      <c r="Q9" s="56" t="str">
        <f t="shared" si="4"/>
        <v/>
      </c>
      <c r="R9" s="6" t="str">
        <f t="shared" si="5"/>
        <v>מלגה</v>
      </c>
    </row>
    <row r="10" spans="1:18">
      <c r="A10" s="49"/>
      <c r="B10" s="32">
        <v>983687692</v>
      </c>
      <c r="C10" s="5" t="s">
        <v>7</v>
      </c>
      <c r="D10" s="5" t="s">
        <v>18</v>
      </c>
      <c r="E10" s="12">
        <v>6347234</v>
      </c>
      <c r="F10" s="15">
        <v>55235</v>
      </c>
      <c r="G10" s="40" t="s">
        <v>0</v>
      </c>
      <c r="H10" s="5">
        <v>45</v>
      </c>
      <c r="I10" s="5">
        <v>60</v>
      </c>
      <c r="J10" s="5"/>
      <c r="K10" s="18">
        <f t="shared" si="0"/>
        <v>52.5</v>
      </c>
      <c r="L10" s="5">
        <v>99</v>
      </c>
      <c r="M10" s="5">
        <v>94</v>
      </c>
      <c r="N10" s="21">
        <f t="shared" si="1"/>
        <v>77.800000000000011</v>
      </c>
      <c r="O10" s="5" t="str">
        <f t="shared" si="2"/>
        <v>עובר</v>
      </c>
      <c r="P10" s="5" t="str">
        <f t="shared" si="3"/>
        <v/>
      </c>
      <c r="Q10" s="56" t="str">
        <f t="shared" si="4"/>
        <v>מלגה</v>
      </c>
      <c r="R10" s="6" t="str">
        <f t="shared" si="5"/>
        <v>מלגה</v>
      </c>
    </row>
    <row r="11" spans="1:18">
      <c r="A11" s="49"/>
      <c r="B11" s="32">
        <v>947465892</v>
      </c>
      <c r="C11" s="5" t="s">
        <v>19</v>
      </c>
      <c r="D11" s="5" t="s">
        <v>17</v>
      </c>
      <c r="E11" s="12">
        <v>3434324</v>
      </c>
      <c r="F11" s="15">
        <v>41466</v>
      </c>
      <c r="G11" s="40" t="s">
        <v>0</v>
      </c>
      <c r="H11" s="5"/>
      <c r="I11" s="5">
        <v>79</v>
      </c>
      <c r="J11" s="5">
        <v>99</v>
      </c>
      <c r="K11" s="18">
        <f t="shared" si="0"/>
        <v>89</v>
      </c>
      <c r="L11" s="5">
        <v>86</v>
      </c>
      <c r="M11" s="5">
        <v>65</v>
      </c>
      <c r="N11" s="21">
        <f t="shared" si="1"/>
        <v>69.599999999999994</v>
      </c>
      <c r="O11" s="5" t="str">
        <f t="shared" si="2"/>
        <v>עובר</v>
      </c>
      <c r="P11" s="5" t="str">
        <f t="shared" si="3"/>
        <v/>
      </c>
      <c r="Q11" s="56" t="str">
        <f t="shared" si="4"/>
        <v/>
      </c>
      <c r="R11" s="6" t="str">
        <f t="shared" si="5"/>
        <v>מלגה</v>
      </c>
    </row>
    <row r="12" spans="1:18">
      <c r="A12" s="49"/>
      <c r="B12" s="32">
        <v>388923057</v>
      </c>
      <c r="C12" s="5" t="s">
        <v>5</v>
      </c>
      <c r="D12" s="5" t="s">
        <v>18</v>
      </c>
      <c r="E12" s="12">
        <v>8743644</v>
      </c>
      <c r="F12" s="15">
        <v>44141</v>
      </c>
      <c r="G12" s="40" t="s">
        <v>0</v>
      </c>
      <c r="H12" s="5">
        <v>60</v>
      </c>
      <c r="I12" s="5">
        <v>100</v>
      </c>
      <c r="J12" s="5">
        <v>80</v>
      </c>
      <c r="K12" s="18">
        <f t="shared" si="0"/>
        <v>80</v>
      </c>
      <c r="L12" s="5">
        <v>40</v>
      </c>
      <c r="M12" s="5">
        <v>61</v>
      </c>
      <c r="N12" s="21">
        <f t="shared" si="1"/>
        <v>60.400000000000006</v>
      </c>
      <c r="O12" s="5" t="str">
        <f t="shared" si="2"/>
        <v>עובר</v>
      </c>
      <c r="P12" s="5" t="str">
        <f t="shared" si="3"/>
        <v/>
      </c>
      <c r="Q12" s="56" t="str">
        <f t="shared" si="4"/>
        <v>מלגה</v>
      </c>
      <c r="R12" s="6" t="str">
        <f t="shared" si="5"/>
        <v>מלגה</v>
      </c>
    </row>
    <row r="13" spans="1:18" ht="13.5" thickBot="1">
      <c r="A13" s="50"/>
      <c r="B13" s="33">
        <v>244576280</v>
      </c>
      <c r="C13" s="7" t="s">
        <v>19</v>
      </c>
      <c r="D13" s="7" t="s">
        <v>18</v>
      </c>
      <c r="E13" s="13">
        <v>3252524</v>
      </c>
      <c r="F13" s="16">
        <v>44451</v>
      </c>
      <c r="G13" s="41" t="s">
        <v>0</v>
      </c>
      <c r="H13" s="7">
        <v>94</v>
      </c>
      <c r="I13" s="7">
        <v>100</v>
      </c>
      <c r="J13" s="7">
        <v>93</v>
      </c>
      <c r="K13" s="19">
        <f t="shared" si="0"/>
        <v>95.666666666666671</v>
      </c>
      <c r="L13" s="7">
        <v>95</v>
      </c>
      <c r="M13" s="7">
        <v>100</v>
      </c>
      <c r="N13" s="22">
        <f t="shared" si="1"/>
        <v>97.2</v>
      </c>
      <c r="O13" s="7" t="str">
        <f t="shared" si="2"/>
        <v>מצטיין</v>
      </c>
      <c r="P13" s="7" t="str">
        <f t="shared" si="3"/>
        <v>מלגה</v>
      </c>
      <c r="Q13" s="57" t="str">
        <f t="shared" si="4"/>
        <v>מלגה</v>
      </c>
      <c r="R13" s="8" t="str">
        <f t="shared" si="5"/>
        <v>מלגה</v>
      </c>
    </row>
    <row r="14" spans="1:18" ht="14.25" thickTop="1" thickBot="1">
      <c r="L14"/>
      <c r="M14"/>
    </row>
    <row r="15" spans="1:18" ht="12.75" customHeight="1" thickTop="1">
      <c r="A15" s="51" t="s">
        <v>47</v>
      </c>
      <c r="B15" s="23" t="s">
        <v>20</v>
      </c>
      <c r="C15" s="23"/>
      <c r="D15" s="23"/>
      <c r="E15" s="23"/>
      <c r="F15" s="23"/>
      <c r="G15" s="23"/>
      <c r="H15" s="34">
        <f>AVERAGE(H4:H13)</f>
        <v>77.222222222222229</v>
      </c>
      <c r="I15" s="34">
        <f t="shared" ref="I15:N15" si="6">AVERAGE(I4:I13)</f>
        <v>85.888888888888886</v>
      </c>
      <c r="J15" s="34">
        <f t="shared" si="6"/>
        <v>85.333333333333329</v>
      </c>
      <c r="K15" s="34">
        <f t="shared" si="6"/>
        <v>82.033333333333331</v>
      </c>
      <c r="L15" s="34">
        <f t="shared" si="6"/>
        <v>83.5</v>
      </c>
      <c r="M15" s="34">
        <f t="shared" si="6"/>
        <v>73.444444444444443</v>
      </c>
      <c r="N15" s="35">
        <f t="shared" si="6"/>
        <v>73.849999999999994</v>
      </c>
    </row>
    <row r="16" spans="1:18">
      <c r="A16" s="52"/>
      <c r="B16" s="5" t="s">
        <v>21</v>
      </c>
      <c r="C16" s="5"/>
      <c r="D16" s="5"/>
      <c r="E16" s="5"/>
      <c r="F16" s="5"/>
      <c r="G16" s="5"/>
      <c r="H16" s="18">
        <f>MEDIAN(H4:H13)</f>
        <v>81</v>
      </c>
      <c r="I16" s="18">
        <f t="shared" ref="I16:N16" si="7">MEDIAN(I4:I13)</f>
        <v>86</v>
      </c>
      <c r="J16" s="18">
        <f t="shared" si="7"/>
        <v>85</v>
      </c>
      <c r="K16" s="18">
        <f t="shared" si="7"/>
        <v>83.75</v>
      </c>
      <c r="L16" s="18">
        <f t="shared" si="7"/>
        <v>90</v>
      </c>
      <c r="M16" s="18">
        <f t="shared" si="7"/>
        <v>80</v>
      </c>
      <c r="N16" s="26">
        <f t="shared" si="7"/>
        <v>76.650000000000006</v>
      </c>
    </row>
    <row r="17" spans="1:14">
      <c r="A17" s="52"/>
      <c r="B17" s="5" t="s">
        <v>22</v>
      </c>
      <c r="C17" s="5"/>
      <c r="D17" s="5"/>
      <c r="E17" s="5"/>
      <c r="F17" s="5"/>
      <c r="G17" s="5"/>
      <c r="H17" s="18" t="e">
        <f>MODE(H4:H13)</f>
        <v>#N/A</v>
      </c>
      <c r="I17" s="18">
        <f t="shared" ref="I17:N17" si="8">MODE(I4:I13)</f>
        <v>79</v>
      </c>
      <c r="J17" s="18">
        <f t="shared" si="8"/>
        <v>99</v>
      </c>
      <c r="K17" s="18" t="e">
        <f t="shared" si="8"/>
        <v>#N/A</v>
      </c>
      <c r="L17" s="18">
        <f t="shared" si="8"/>
        <v>99</v>
      </c>
      <c r="M17" s="18" t="e">
        <f t="shared" si="8"/>
        <v>#N/A</v>
      </c>
      <c r="N17" s="26" t="e">
        <f t="shared" si="8"/>
        <v>#N/A</v>
      </c>
    </row>
    <row r="18" spans="1:14">
      <c r="A18" s="52"/>
      <c r="B18" s="5" t="s">
        <v>23</v>
      </c>
      <c r="C18" s="5"/>
      <c r="D18" s="5"/>
      <c r="E18" s="5"/>
      <c r="F18" s="5"/>
      <c r="G18" s="5"/>
      <c r="H18" s="18">
        <f>MAX(H4:H13)</f>
        <v>94</v>
      </c>
      <c r="I18" s="18">
        <f t="shared" ref="I18:N18" si="9">MAX(I4:I13)</f>
        <v>100</v>
      </c>
      <c r="J18" s="18">
        <f t="shared" si="9"/>
        <v>99</v>
      </c>
      <c r="K18" s="18">
        <f t="shared" si="9"/>
        <v>95.666666666666671</v>
      </c>
      <c r="L18" s="18">
        <f t="shared" si="9"/>
        <v>100</v>
      </c>
      <c r="M18" s="18">
        <f t="shared" si="9"/>
        <v>100</v>
      </c>
      <c r="N18" s="26">
        <f t="shared" si="9"/>
        <v>97.2</v>
      </c>
    </row>
    <row r="19" spans="1:14">
      <c r="A19" s="52"/>
      <c r="B19" s="5" t="s">
        <v>24</v>
      </c>
      <c r="C19" s="5"/>
      <c r="D19" s="5"/>
      <c r="E19" s="5"/>
      <c r="F19" s="5"/>
      <c r="G19" s="5"/>
      <c r="H19" s="18">
        <f>MIN(H4:H13)</f>
        <v>45</v>
      </c>
      <c r="I19" s="18">
        <f t="shared" ref="I19:N19" si="10">MIN(I4:I13)</f>
        <v>60</v>
      </c>
      <c r="J19" s="18">
        <f t="shared" si="10"/>
        <v>69</v>
      </c>
      <c r="K19" s="18">
        <f t="shared" si="10"/>
        <v>52.5</v>
      </c>
      <c r="L19" s="18">
        <f t="shared" si="10"/>
        <v>40</v>
      </c>
      <c r="M19" s="18">
        <f t="shared" si="10"/>
        <v>45</v>
      </c>
      <c r="N19" s="26">
        <f t="shared" si="10"/>
        <v>43.7</v>
      </c>
    </row>
    <row r="20" spans="1:14">
      <c r="A20" s="52"/>
      <c r="B20" s="5" t="s">
        <v>43</v>
      </c>
      <c r="C20" s="5"/>
      <c r="D20" s="5"/>
      <c r="E20" s="5"/>
      <c r="F20" s="5"/>
      <c r="G20" s="5"/>
      <c r="H20" s="18">
        <f>STDEV(H4:H13)</f>
        <v>16.536155673083279</v>
      </c>
      <c r="I20" s="18">
        <f t="shared" ref="I20:N20" si="11">STDEV(I4:I13)</f>
        <v>13.166666666666675</v>
      </c>
      <c r="J20" s="18">
        <f t="shared" si="11"/>
        <v>10.428326807307105</v>
      </c>
      <c r="K20" s="18">
        <f t="shared" si="11"/>
        <v>11.67534069082849</v>
      </c>
      <c r="L20" s="18">
        <f t="shared" si="11"/>
        <v>20.23885152648517</v>
      </c>
      <c r="M20" s="18">
        <f t="shared" si="11"/>
        <v>19.190564811327921</v>
      </c>
      <c r="N20" s="26">
        <f t="shared" si="11"/>
        <v>15.877534793257764</v>
      </c>
    </row>
    <row r="21" spans="1:14">
      <c r="A21" s="52"/>
      <c r="B21" s="5" t="s">
        <v>44</v>
      </c>
      <c r="C21" s="5"/>
      <c r="D21" s="5"/>
      <c r="E21" s="5"/>
      <c r="F21" s="5"/>
      <c r="G21" s="5"/>
      <c r="H21" s="18">
        <f>VAR(H4:H13)</f>
        <v>273.44444444444434</v>
      </c>
      <c r="I21" s="18">
        <f t="shared" ref="I21:N21" si="12">VAR(I4:I13)</f>
        <v>173.36111111111131</v>
      </c>
      <c r="J21" s="18">
        <f t="shared" si="12"/>
        <v>108.75</v>
      </c>
      <c r="K21" s="18">
        <f t="shared" si="12"/>
        <v>136.31358024691548</v>
      </c>
      <c r="L21" s="18">
        <f t="shared" si="12"/>
        <v>409.61111111111109</v>
      </c>
      <c r="M21" s="18">
        <f t="shared" si="12"/>
        <v>368.27777777777737</v>
      </c>
      <c r="N21" s="26">
        <f t="shared" si="12"/>
        <v>252.09611111111087</v>
      </c>
    </row>
    <row r="22" spans="1:14">
      <c r="A22" s="52"/>
      <c r="B22" s="5" t="s">
        <v>37</v>
      </c>
      <c r="C22" s="5"/>
      <c r="D22" s="5"/>
      <c r="E22" s="5"/>
      <c r="F22" s="5"/>
      <c r="G22" s="5"/>
      <c r="H22" s="5">
        <f>COUNT(H4:H13)</f>
        <v>9</v>
      </c>
      <c r="I22" s="5">
        <f t="shared" ref="I22:N22" si="13">COUNT(I4:I13)</f>
        <v>9</v>
      </c>
      <c r="J22" s="5">
        <f t="shared" si="13"/>
        <v>9</v>
      </c>
      <c r="K22" s="5">
        <f t="shared" si="13"/>
        <v>10</v>
      </c>
      <c r="L22" s="5">
        <f t="shared" si="13"/>
        <v>10</v>
      </c>
      <c r="M22" s="5">
        <f t="shared" si="13"/>
        <v>9</v>
      </c>
      <c r="N22" s="6">
        <f t="shared" si="13"/>
        <v>10</v>
      </c>
    </row>
    <row r="23" spans="1:14">
      <c r="A23" s="52"/>
      <c r="B23" s="5" t="s">
        <v>25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5"/>
    </row>
    <row r="24" spans="1:14">
      <c r="A24" s="52"/>
      <c r="B24" s="5" t="s">
        <v>54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5"/>
    </row>
    <row r="25" spans="1:14">
      <c r="A25" s="52"/>
      <c r="B25" s="5" t="s">
        <v>55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5"/>
    </row>
    <row r="26" spans="1:14">
      <c r="A26" s="5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3.5" thickBot="1">
      <c r="A27" s="53"/>
      <c r="B27" s="7" t="s">
        <v>38</v>
      </c>
      <c r="C27" s="7">
        <f>COUNTA(C4:C13)</f>
        <v>10</v>
      </c>
      <c r="D27" s="7" t="s">
        <v>52</v>
      </c>
      <c r="E27" s="7"/>
      <c r="F27" s="7"/>
      <c r="G27" s="7" t="s">
        <v>53</v>
      </c>
      <c r="H27" s="58"/>
      <c r="I27" s="58" t="s">
        <v>62</v>
      </c>
      <c r="J27" s="7"/>
      <c r="K27" s="7"/>
      <c r="L27" s="7" t="s">
        <v>53</v>
      </c>
      <c r="M27" s="7"/>
      <c r="N27" s="8"/>
    </row>
    <row r="28" spans="1:14" ht="14.25" thickTop="1" thickBot="1">
      <c r="L28"/>
      <c r="M28"/>
    </row>
    <row r="29" spans="1:14" ht="13.5" thickTop="1">
      <c r="A29" s="44" t="s">
        <v>48</v>
      </c>
      <c r="B29" s="23" t="s">
        <v>26</v>
      </c>
      <c r="C29" s="36">
        <v>0.1</v>
      </c>
      <c r="L29"/>
      <c r="M29"/>
    </row>
    <row r="30" spans="1:14">
      <c r="A30" s="45"/>
      <c r="B30" s="5" t="s">
        <v>27</v>
      </c>
      <c r="C30" s="37">
        <v>0.1</v>
      </c>
      <c r="L30"/>
      <c r="M30"/>
    </row>
    <row r="31" spans="1:14">
      <c r="A31" s="45"/>
      <c r="B31" s="5" t="s">
        <v>28</v>
      </c>
      <c r="C31" s="37">
        <v>0.1</v>
      </c>
      <c r="L31"/>
      <c r="M31"/>
    </row>
    <row r="32" spans="1:14">
      <c r="A32" s="45"/>
      <c r="B32" s="5" t="s">
        <v>29</v>
      </c>
      <c r="C32" s="37">
        <v>0.3</v>
      </c>
      <c r="L32"/>
      <c r="M32"/>
    </row>
    <row r="33" spans="1:14">
      <c r="A33" s="45"/>
      <c r="B33" s="5" t="s">
        <v>30</v>
      </c>
      <c r="C33" s="37">
        <v>0.4</v>
      </c>
      <c r="L33"/>
      <c r="M33"/>
    </row>
    <row r="34" spans="1:14" ht="13.5" thickBot="1">
      <c r="A34" s="46"/>
      <c r="B34" s="7" t="s">
        <v>31</v>
      </c>
      <c r="C34" s="38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44" t="s">
        <v>49</v>
      </c>
      <c r="B36" s="23"/>
      <c r="C36" s="23" t="s">
        <v>32</v>
      </c>
      <c r="D36" s="24" t="s">
        <v>33</v>
      </c>
      <c r="L36"/>
      <c r="M36"/>
      <c r="N36" s="1"/>
    </row>
    <row r="37" spans="1:14">
      <c r="A37" s="45"/>
      <c r="B37" s="5" t="s">
        <v>34</v>
      </c>
      <c r="C37" s="18">
        <v>0</v>
      </c>
      <c r="D37" s="26">
        <v>59.49</v>
      </c>
      <c r="E37" s="3"/>
      <c r="F37" s="3"/>
      <c r="G37" s="3"/>
      <c r="L37"/>
      <c r="M37"/>
      <c r="N37" s="2"/>
    </row>
    <row r="38" spans="1:14">
      <c r="A38" s="45"/>
      <c r="B38" s="5" t="s">
        <v>35</v>
      </c>
      <c r="C38" s="18">
        <v>59.5</v>
      </c>
      <c r="D38" s="26">
        <v>84.49</v>
      </c>
      <c r="E38" s="3"/>
      <c r="F38" s="3"/>
      <c r="G38" s="3"/>
      <c r="L38"/>
      <c r="M38"/>
      <c r="N38" s="1"/>
    </row>
    <row r="39" spans="1:14" ht="13.5" thickBot="1">
      <c r="A39" s="46"/>
      <c r="B39" s="7" t="s">
        <v>36</v>
      </c>
      <c r="C39" s="19">
        <f>84.5</f>
        <v>84.5</v>
      </c>
      <c r="D39" s="27">
        <v>100</v>
      </c>
      <c r="E39" s="3"/>
      <c r="F39" s="3"/>
      <c r="G39" s="3"/>
      <c r="L39"/>
      <c r="M39"/>
      <c r="N39" s="1"/>
    </row>
    <row r="40" spans="1:14" ht="14.25" thickTop="1" thickBot="1"/>
    <row r="41" spans="1:14" ht="13.5" thickTop="1">
      <c r="A41" s="44" t="s">
        <v>60</v>
      </c>
      <c r="B41" s="42" t="s">
        <v>8</v>
      </c>
      <c r="C41" s="43"/>
    </row>
    <row r="42" spans="1:14">
      <c r="A42" s="45"/>
      <c r="B42" s="5" t="s">
        <v>58</v>
      </c>
      <c r="C42" s="26" t="s">
        <v>17</v>
      </c>
    </row>
    <row r="43" spans="1:14" ht="13.5" thickBot="1">
      <c r="A43" s="46"/>
      <c r="B43" s="7" t="s">
        <v>59</v>
      </c>
      <c r="C43" s="27" t="s">
        <v>18</v>
      </c>
    </row>
    <row r="44" spans="1:14" ht="13.5" thickTop="1"/>
  </sheetData>
  <mergeCells count="7">
    <mergeCell ref="A1:R1"/>
    <mergeCell ref="A3:A13"/>
    <mergeCell ref="A15:A27"/>
    <mergeCell ref="A29:A34"/>
    <mergeCell ref="A36:A39"/>
    <mergeCell ref="A41:A43"/>
    <mergeCell ref="B41:C41"/>
  </mergeCells>
  <conditionalFormatting sqref="B4:B13">
    <cfRule type="duplicateValues" dxfId="9" priority="9"/>
  </conditionalFormatting>
  <conditionalFormatting sqref="N4:N13">
    <cfRule type="dataBar" priority="8">
      <dataBar>
        <cfvo type="min" val="0"/>
        <cfvo type="max" val="0"/>
        <color rgb="FF008AEF"/>
      </dataBar>
    </cfRule>
    <cfRule type="iconSet" priority="7">
      <iconSet iconSet="3Symbols2">
        <cfvo type="percent" val="0"/>
        <cfvo type="percent" val="33"/>
        <cfvo type="percent" val="67"/>
      </iconSet>
    </cfRule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cellIs" dxfId="7" priority="5" operator="equal">
      <formula>$B$39</formula>
    </cfRule>
    <cfRule type="cellIs" dxfId="8" priority="4" operator="equal">
      <formula>$B$38</formula>
    </cfRule>
    <cfRule type="cellIs" dxfId="6" priority="2" operator="equal">
      <formula>$B$37</formula>
    </cfRule>
  </conditionalFormatting>
  <conditionalFormatting sqref="B4:R13">
    <cfRule type="expression" dxfId="1" priority="1">
      <formula>$O4=$B$37</formula>
    </cfRule>
  </conditionalFormatting>
  <dataValidations count="2">
    <dataValidation type="whole" allowBlank="1" showInputMessage="1" showErrorMessage="1" sqref="H4:J13 L4:M13">
      <formula1>$C$37</formula1>
      <formula2>$D$39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1-4</vt:lpstr>
      <vt:lpstr>5-8</vt:lpstr>
      <vt:lpstr>9-15</vt:lpstr>
      <vt:lpstr>פתרון</vt:lpstr>
    </vt:vector>
  </TitlesOfParts>
  <Company>pc2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 שקרוב</dc:creator>
  <cp:lastModifiedBy>Arna</cp:lastModifiedBy>
  <dcterms:created xsi:type="dcterms:W3CDTF">2001-05-22T06:09:44Z</dcterms:created>
  <dcterms:modified xsi:type="dcterms:W3CDTF">2010-02-28T13:05:19Z</dcterms:modified>
</cp:coreProperties>
</file>