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-15" windowWidth="9690" windowHeight="6285" tabRatio="804"/>
  </bookViews>
  <sheets>
    <sheet name="1-4" sheetId="89" r:id="rId1"/>
    <sheet name="5-8" sheetId="90" r:id="rId2"/>
    <sheet name="9-16" sheetId="91" r:id="rId3"/>
    <sheet name="17-19" sheetId="92" r:id="rId4"/>
    <sheet name="פתרון" sheetId="93" r:id="rId5"/>
  </sheets>
  <definedNames>
    <definedName name="_xlnm._FilterDatabase" localSheetId="0" hidden="1">'1-4'!$C$3:$O$13</definedName>
    <definedName name="_xlnm._FilterDatabase" localSheetId="3" hidden="1">'17-19'!$C$3:$O$13</definedName>
    <definedName name="_xlnm._FilterDatabase" localSheetId="1" hidden="1">'5-8'!$C$3:$O$13</definedName>
    <definedName name="_xlnm._FilterDatabase" localSheetId="2" hidden="1">'9-16'!$C$3:$O$13</definedName>
    <definedName name="_xlnm._FilterDatabase" localSheetId="4" hidden="1">פתרון!$C$3:$O$13</definedName>
    <definedName name="HTML_CodePage" hidden="1">1255</definedName>
    <definedName name="HTML_Control" localSheetId="0" hidden="1">{"'כל המועדים'!$G$6:$I$12"}</definedName>
    <definedName name="HTML_Control" localSheetId="3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4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25725"/>
</workbook>
</file>

<file path=xl/calcChain.xml><?xml version="1.0" encoding="utf-8"?>
<calcChain xmlns="http://schemas.openxmlformats.org/spreadsheetml/2006/main">
  <c r="N13" i="93"/>
  <c r="N12"/>
  <c r="N11"/>
  <c r="N10"/>
  <c r="N9"/>
  <c r="N8"/>
  <c r="N7"/>
  <c r="N6"/>
  <c r="N5"/>
  <c r="N4"/>
  <c r="N28"/>
  <c r="M28"/>
  <c r="L28"/>
  <c r="K28"/>
  <c r="J28"/>
  <c r="I28"/>
  <c r="H28"/>
  <c r="N30"/>
  <c r="M30"/>
  <c r="L30"/>
  <c r="K30"/>
  <c r="J30"/>
  <c r="I30"/>
  <c r="H30"/>
  <c r="N29"/>
  <c r="M29"/>
  <c r="L29"/>
  <c r="K29"/>
  <c r="J29"/>
  <c r="I29"/>
  <c r="H29"/>
  <c r="E42"/>
  <c r="C42"/>
  <c r="C37"/>
  <c r="D30"/>
  <c r="C30"/>
  <c r="D29"/>
  <c r="C29"/>
  <c r="D28"/>
  <c r="M27"/>
  <c r="L27"/>
  <c r="J27"/>
  <c r="I27"/>
  <c r="H27"/>
  <c r="C27"/>
  <c r="M26"/>
  <c r="L26"/>
  <c r="J26"/>
  <c r="I26"/>
  <c r="H26"/>
  <c r="C26"/>
  <c r="M25"/>
  <c r="L25"/>
  <c r="J25"/>
  <c r="I25"/>
  <c r="H25"/>
  <c r="M24"/>
  <c r="L24"/>
  <c r="J24"/>
  <c r="I24"/>
  <c r="H24"/>
  <c r="M23"/>
  <c r="L23"/>
  <c r="J23"/>
  <c r="I23"/>
  <c r="H23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N15"/>
  <c r="M15"/>
  <c r="L15"/>
  <c r="J15"/>
  <c r="I15"/>
  <c r="H15"/>
  <c r="O13"/>
  <c r="Q13" s="1"/>
  <c r="R13"/>
  <c r="K13"/>
  <c r="O12"/>
  <c r="Q12" s="1"/>
  <c r="R12"/>
  <c r="K12"/>
  <c r="O11"/>
  <c r="Q11" s="1"/>
  <c r="R11"/>
  <c r="K11"/>
  <c r="O10"/>
  <c r="Q10" s="1"/>
  <c r="R10"/>
  <c r="K10"/>
  <c r="O9"/>
  <c r="Q9" s="1"/>
  <c r="R9"/>
  <c r="K9"/>
  <c r="O8"/>
  <c r="Q8" s="1"/>
  <c r="R8"/>
  <c r="K8"/>
  <c r="O7"/>
  <c r="Q7" s="1"/>
  <c r="R7"/>
  <c r="K7"/>
  <c r="O6"/>
  <c r="Q6" s="1"/>
  <c r="R6"/>
  <c r="K6"/>
  <c r="O5"/>
  <c r="Q5" s="1"/>
  <c r="K5"/>
  <c r="O4"/>
  <c r="Q4" s="1"/>
  <c r="K4"/>
  <c r="N28" i="92"/>
  <c r="M28"/>
  <c r="L28"/>
  <c r="K28"/>
  <c r="J28"/>
  <c r="I28"/>
  <c r="H28"/>
  <c r="N30"/>
  <c r="M30"/>
  <c r="L30"/>
  <c r="K30"/>
  <c r="J30"/>
  <c r="I30"/>
  <c r="H30"/>
  <c r="N29"/>
  <c r="M29"/>
  <c r="L29"/>
  <c r="K29"/>
  <c r="J29"/>
  <c r="I29"/>
  <c r="H29"/>
  <c r="N27"/>
  <c r="M27"/>
  <c r="L27"/>
  <c r="K27"/>
  <c r="J27"/>
  <c r="I27"/>
  <c r="H27"/>
  <c r="N26"/>
  <c r="M26"/>
  <c r="L26"/>
  <c r="K26"/>
  <c r="J26"/>
  <c r="I26"/>
  <c r="H26"/>
  <c r="N24"/>
  <c r="M24"/>
  <c r="L24"/>
  <c r="K24"/>
  <c r="J24"/>
  <c r="I24"/>
  <c r="H24"/>
  <c r="N23"/>
  <c r="M23"/>
  <c r="L23"/>
  <c r="K23"/>
  <c r="J23"/>
  <c r="I23"/>
  <c r="H23"/>
  <c r="E42"/>
  <c r="N25"/>
  <c r="M25"/>
  <c r="L25"/>
  <c r="K25"/>
  <c r="J25"/>
  <c r="I25"/>
  <c r="H25"/>
  <c r="D30"/>
  <c r="D29"/>
  <c r="C42"/>
  <c r="C37"/>
  <c r="C30"/>
  <c r="C29"/>
  <c r="D28"/>
  <c r="C27"/>
  <c r="C26"/>
  <c r="M22"/>
  <c r="L22"/>
  <c r="J22"/>
  <c r="I22"/>
  <c r="H22"/>
  <c r="N21"/>
  <c r="M21"/>
  <c r="L21"/>
  <c r="J21"/>
  <c r="I21"/>
  <c r="H21"/>
  <c r="M20"/>
  <c r="L20"/>
  <c r="J20"/>
  <c r="I20"/>
  <c r="H20"/>
  <c r="N19"/>
  <c r="M19"/>
  <c r="L19"/>
  <c r="J19"/>
  <c r="I19"/>
  <c r="H19"/>
  <c r="M18"/>
  <c r="L18"/>
  <c r="J18"/>
  <c r="I18"/>
  <c r="H18"/>
  <c r="N17"/>
  <c r="M17"/>
  <c r="L17"/>
  <c r="J17"/>
  <c r="I17"/>
  <c r="H17"/>
  <c r="M16"/>
  <c r="L16"/>
  <c r="J16"/>
  <c r="I16"/>
  <c r="H16"/>
  <c r="N15"/>
  <c r="M15"/>
  <c r="L15"/>
  <c r="J15"/>
  <c r="I15"/>
  <c r="H15"/>
  <c r="O13"/>
  <c r="P13" s="1"/>
  <c r="N13"/>
  <c r="R13" s="1"/>
  <c r="K13"/>
  <c r="O12"/>
  <c r="P12" s="1"/>
  <c r="N12"/>
  <c r="R12" s="1"/>
  <c r="K12"/>
  <c r="O11"/>
  <c r="P11" s="1"/>
  <c r="N11"/>
  <c r="R11" s="1"/>
  <c r="K11"/>
  <c r="O10"/>
  <c r="P10" s="1"/>
  <c r="N10"/>
  <c r="R10" s="1"/>
  <c r="K10"/>
  <c r="Q9"/>
  <c r="O9"/>
  <c r="P9" s="1"/>
  <c r="N9"/>
  <c r="R9" s="1"/>
  <c r="K9"/>
  <c r="O8"/>
  <c r="P8" s="1"/>
  <c r="N8"/>
  <c r="R8" s="1"/>
  <c r="K8"/>
  <c r="O7"/>
  <c r="P7" s="1"/>
  <c r="N7"/>
  <c r="R7" s="1"/>
  <c r="K7"/>
  <c r="O6"/>
  <c r="P6" s="1"/>
  <c r="N6"/>
  <c r="R6" s="1"/>
  <c r="K6"/>
  <c r="O5"/>
  <c r="P5" s="1"/>
  <c r="N5"/>
  <c r="R5" s="1"/>
  <c r="K5"/>
  <c r="O4"/>
  <c r="P4" s="1"/>
  <c r="N4"/>
  <c r="N22" s="1"/>
  <c r="K4"/>
  <c r="K21" s="1"/>
  <c r="R13" i="91"/>
  <c r="O13"/>
  <c r="Q13" s="1"/>
  <c r="R12"/>
  <c r="O12"/>
  <c r="Q12" s="1"/>
  <c r="R11"/>
  <c r="O11"/>
  <c r="Q11" s="1"/>
  <c r="R10"/>
  <c r="O10"/>
  <c r="Q10" s="1"/>
  <c r="R9"/>
  <c r="O9"/>
  <c r="Q9" s="1"/>
  <c r="R8"/>
  <c r="O8"/>
  <c r="Q8" s="1"/>
  <c r="R7"/>
  <c r="O7"/>
  <c r="Q7" s="1"/>
  <c r="R6"/>
  <c r="O6"/>
  <c r="Q6" s="1"/>
  <c r="R5"/>
  <c r="O5"/>
  <c r="Q5" s="1"/>
  <c r="O4"/>
  <c r="P4" s="1"/>
  <c r="R4"/>
  <c r="Q4"/>
  <c r="C42"/>
  <c r="C37"/>
  <c r="C30"/>
  <c r="C29"/>
  <c r="D28"/>
  <c r="C27"/>
  <c r="C26"/>
  <c r="M22"/>
  <c r="L22"/>
  <c r="J22"/>
  <c r="I22"/>
  <c r="H22"/>
  <c r="N21"/>
  <c r="M21"/>
  <c r="L21"/>
  <c r="J21"/>
  <c r="I21"/>
  <c r="H21"/>
  <c r="M20"/>
  <c r="L20"/>
  <c r="J20"/>
  <c r="I20"/>
  <c r="H20"/>
  <c r="N19"/>
  <c r="M19"/>
  <c r="L19"/>
  <c r="J19"/>
  <c r="I19"/>
  <c r="H19"/>
  <c r="M18"/>
  <c r="L18"/>
  <c r="J18"/>
  <c r="I18"/>
  <c r="H18"/>
  <c r="N17"/>
  <c r="M17"/>
  <c r="L17"/>
  <c r="J17"/>
  <c r="I17"/>
  <c r="H17"/>
  <c r="M16"/>
  <c r="L16"/>
  <c r="J16"/>
  <c r="I16"/>
  <c r="H16"/>
  <c r="N15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R13" i="90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R4"/>
  <c r="Q4"/>
  <c r="P4"/>
  <c r="O13"/>
  <c r="O12"/>
  <c r="O11"/>
  <c r="O10"/>
  <c r="O9"/>
  <c r="O8"/>
  <c r="O7"/>
  <c r="O6"/>
  <c r="O5"/>
  <c r="O4"/>
  <c r="C42"/>
  <c r="C37"/>
  <c r="C30"/>
  <c r="C29"/>
  <c r="D28"/>
  <c r="C27"/>
  <c r="C26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C42" i="89"/>
  <c r="C37"/>
  <c r="C30"/>
  <c r="C29"/>
  <c r="D28"/>
  <c r="C27"/>
  <c r="C26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P4" i="93" l="1"/>
  <c r="R4"/>
  <c r="P5"/>
  <c r="R5"/>
  <c r="P6"/>
  <c r="P7"/>
  <c r="P8"/>
  <c r="P9"/>
  <c r="P10"/>
  <c r="P11"/>
  <c r="P12"/>
  <c r="P13"/>
  <c r="K15"/>
  <c r="N16"/>
  <c r="K17"/>
  <c r="N18"/>
  <c r="K19"/>
  <c r="N20"/>
  <c r="K21"/>
  <c r="N22"/>
  <c r="K23"/>
  <c r="N24"/>
  <c r="K25"/>
  <c r="K26"/>
  <c r="K27"/>
  <c r="K16"/>
  <c r="N17"/>
  <c r="K18"/>
  <c r="N19"/>
  <c r="K20"/>
  <c r="N21"/>
  <c r="K22"/>
  <c r="N23"/>
  <c r="K24"/>
  <c r="N25"/>
  <c r="N26"/>
  <c r="N27"/>
  <c r="Q4" i="92"/>
  <c r="Q5"/>
  <c r="Q6"/>
  <c r="Q7"/>
  <c r="Q8"/>
  <c r="Q10"/>
  <c r="Q11"/>
  <c r="Q12"/>
  <c r="Q13"/>
  <c r="K16"/>
  <c r="K18"/>
  <c r="K20"/>
  <c r="K22"/>
  <c r="R4"/>
  <c r="K15"/>
  <c r="N16"/>
  <c r="K17"/>
  <c r="N18"/>
  <c r="K19"/>
  <c r="N20"/>
  <c r="P5" i="91"/>
  <c r="P6"/>
  <c r="P7"/>
  <c r="P8"/>
  <c r="P9"/>
  <c r="P10"/>
  <c r="P11"/>
  <c r="P12"/>
  <c r="P13"/>
  <c r="K16"/>
  <c r="K18"/>
  <c r="K20"/>
  <c r="K22"/>
  <c r="K15"/>
  <c r="N16"/>
  <c r="K17"/>
  <c r="N18"/>
  <c r="K19"/>
  <c r="N20"/>
  <c r="N15" i="90"/>
  <c r="K16"/>
  <c r="N17"/>
  <c r="K18"/>
  <c r="N19"/>
  <c r="K20"/>
  <c r="N21"/>
  <c r="K22"/>
  <c r="K15"/>
  <c r="N16"/>
  <c r="K17"/>
  <c r="N18"/>
  <c r="K19"/>
  <c r="N20"/>
  <c r="N15" i="89"/>
  <c r="K16"/>
  <c r="N17"/>
  <c r="K18"/>
  <c r="N19"/>
  <c r="K20"/>
  <c r="N21"/>
  <c r="K22"/>
  <c r="K15"/>
  <c r="N16"/>
  <c r="K17"/>
  <c r="N18"/>
  <c r="K19"/>
  <c r="N20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<sst xmlns="http://schemas.openxmlformats.org/spreadsheetml/2006/main" count="430" uniqueCount="63">
  <si>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</si>
  <si>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</si>
  <si>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</si>
  <si>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</si>
  <si>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</si>
  <si>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</si>
  <si>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</si>
  <si>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</si>
  <si>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</si>
  <si>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</si>
  <si>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</si>
  <si>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</si>
  <si>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</si>
  <si>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</si>
  <si>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</si>
  <si>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</si>
  <si>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</si>
  <si>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</si>
  <si>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</si>
  <si>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</si>
  <si>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</si>
  <si>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</si>
  <si>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</si>
  <si>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</si>
  <si>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</si>
  <si>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</si>
  <si>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</si>
  <si>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</si>
  <si>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</si>
  <si>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</si>
  <si>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</si>
  <si>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</si>
  <si>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</si>
  <si>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</si>
  <si>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</si>
  <si>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</si>
  <si>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</si>
  <si>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</si>
  <si>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</si>
  <si>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</si>
  <si>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</si>
  <si>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</si>
  <si>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</si>
  <si>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</si>
  <si>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</si>
  <si>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</si>
  <si>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</si>
  <si>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</si>
  <si>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</si>
  <si>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</si>
  <si>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</si>
  <si>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</si>
  <si>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</si>
  <si>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</si>
  <si>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</si>
  <si>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</si>
  <si>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</si>
  <si>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</si>
  <si>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</si>
  <si>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</si>
  <si>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מתוכם:</t>
  </si>
  <si>
    <t>ממוצע של מקבלי ציון "עובר":</t>
  </si>
  <si>
    <t>בממוצע: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</si>
</sst>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1000000]00000000\-0"/>
    <numFmt numFmtId="165" formatCode="[&lt;=9999999][$-1000000]###\-####;[$-1000000]\(###\)\ ###\-####"/>
    <numFmt numFmtId="166" formatCode="[$-1000000]00000"/>
    <numFmt numFmtId="167" formatCode="0.0"/>
  </numFmts>
  <fonts count="10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/>
      <diagonal/>
    </border>
    <border>
      <left style="thin">
        <color rgb="FF0066FF"/>
      </left>
      <right style="double">
        <color rgb="FF0066FF"/>
      </right>
      <top style="thin">
        <color rgb="FF0066FF"/>
      </top>
      <bottom/>
      <diagonal/>
    </border>
  </borders>
  <cellStyleXfs count="15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9" fontId="0" fillId="0" borderId="9" xfId="10" applyNumberFormat="1" applyFont="1" applyBorder="1"/>
    <xf numFmtId="9" fontId="0" fillId="0" borderId="2" xfId="10" applyNumberFormat="1" applyFont="1" applyBorder="1"/>
    <xf numFmtId="0" fontId="6" fillId="0" borderId="0" xfId="14" applyFont="1" applyAlignment="1">
      <alignment horizontal="center"/>
    </xf>
    <xf numFmtId="0" fontId="1" fillId="0" borderId="0" xfId="14"/>
    <xf numFmtId="0" fontId="1" fillId="0" borderId="0" xfId="14" applyAlignment="1">
      <alignment horizontal="right"/>
    </xf>
    <xf numFmtId="0" fontId="7" fillId="2" borderId="18" xfId="14" applyFont="1" applyFill="1" applyBorder="1" applyAlignment="1">
      <alignment horizontal="center" vertical="center" textRotation="255" wrapText="1"/>
    </xf>
    <xf numFmtId="0" fontId="5" fillId="0" borderId="14" xfId="14" applyFont="1" applyBorder="1" applyAlignment="1">
      <alignment vertical="top" wrapText="1"/>
    </xf>
    <xf numFmtId="0" fontId="5" fillId="0" borderId="13" xfId="14" applyFont="1" applyBorder="1" applyAlignment="1">
      <alignment vertical="top" wrapText="1"/>
    </xf>
    <xf numFmtId="0" fontId="5" fillId="0" borderId="23" xfId="14" applyFont="1" applyBorder="1" applyAlignment="1">
      <alignment vertical="top" wrapText="1"/>
    </xf>
    <xf numFmtId="0" fontId="5" fillId="0" borderId="12" xfId="14" applyFont="1" applyBorder="1" applyAlignment="1">
      <alignment vertical="top" wrapText="1"/>
    </xf>
    <xf numFmtId="0" fontId="1" fillId="0" borderId="0" xfId="14" applyAlignment="1"/>
    <xf numFmtId="0" fontId="7" fillId="2" borderId="19" xfId="14" applyFont="1" applyFill="1" applyBorder="1" applyAlignment="1">
      <alignment horizontal="center" vertical="center" textRotation="255"/>
    </xf>
    <xf numFmtId="164" fontId="1" fillId="0" borderId="15" xfId="14" applyNumberFormat="1" applyBorder="1"/>
    <xf numFmtId="0" fontId="1" fillId="0" borderId="5" xfId="14" applyBorder="1"/>
    <xf numFmtId="165" fontId="1" fillId="0" borderId="5" xfId="14" applyNumberFormat="1" applyBorder="1"/>
    <xf numFmtId="166" fontId="1" fillId="0" borderId="5" xfId="14" applyNumberFormat="1" applyBorder="1"/>
    <xf numFmtId="0" fontId="1" fillId="0" borderId="5" xfId="14" applyFont="1" applyBorder="1"/>
    <xf numFmtId="2" fontId="1" fillId="0" borderId="5" xfId="14" applyNumberFormat="1" applyBorder="1"/>
    <xf numFmtId="167" fontId="1" fillId="0" borderId="5" xfId="14" applyNumberFormat="1" applyBorder="1"/>
    <xf numFmtId="0" fontId="1" fillId="0" borderId="24" xfId="14" applyBorder="1"/>
    <xf numFmtId="0" fontId="1" fillId="0" borderId="6" xfId="14" applyBorder="1"/>
    <xf numFmtId="164" fontId="1" fillId="0" borderId="16" xfId="14" applyNumberFormat="1" applyBorder="1"/>
    <xf numFmtId="0" fontId="1" fillId="0" borderId="1" xfId="14" applyBorder="1"/>
    <xf numFmtId="165" fontId="1" fillId="0" borderId="1" xfId="14" applyNumberFormat="1" applyBorder="1"/>
    <xf numFmtId="166" fontId="1" fillId="0" borderId="1" xfId="14" applyNumberFormat="1" applyBorder="1"/>
    <xf numFmtId="0" fontId="1" fillId="0" borderId="1" xfId="14" applyFont="1" applyBorder="1"/>
    <xf numFmtId="2" fontId="1" fillId="0" borderId="1" xfId="14" applyNumberFormat="1" applyBorder="1"/>
    <xf numFmtId="167" fontId="1" fillId="0" borderId="1" xfId="14" applyNumberFormat="1" applyBorder="1"/>
    <xf numFmtId="0" fontId="1" fillId="0" borderId="25" xfId="14" applyBorder="1"/>
    <xf numFmtId="0" fontId="1" fillId="0" borderId="2" xfId="14" applyBorder="1"/>
    <xf numFmtId="0" fontId="7" fillId="2" borderId="20" xfId="14" applyFont="1" applyFill="1" applyBorder="1" applyAlignment="1">
      <alignment horizontal="center" vertical="center" textRotation="255"/>
    </xf>
    <xf numFmtId="164" fontId="1" fillId="0" borderId="17" xfId="14" applyNumberFormat="1" applyBorder="1"/>
    <xf numFmtId="0" fontId="1" fillId="0" borderId="3" xfId="14" applyBorder="1"/>
    <xf numFmtId="165" fontId="1" fillId="0" borderId="3" xfId="14" applyNumberFormat="1" applyBorder="1"/>
    <xf numFmtId="166" fontId="1" fillId="0" borderId="3" xfId="14" applyNumberFormat="1" applyBorder="1"/>
    <xf numFmtId="0" fontId="1" fillId="0" borderId="3" xfId="14" applyFont="1" applyBorder="1"/>
    <xf numFmtId="2" fontId="1" fillId="0" borderId="3" xfId="14" applyNumberFormat="1" applyBorder="1"/>
    <xf numFmtId="167" fontId="1" fillId="0" borderId="3" xfId="14" applyNumberFormat="1" applyBorder="1"/>
    <xf numFmtId="0" fontId="1" fillId="0" borderId="26" xfId="14" applyBorder="1"/>
    <xf numFmtId="0" fontId="1" fillId="0" borderId="4" xfId="14" applyBorder="1"/>
    <xf numFmtId="0" fontId="7" fillId="3" borderId="7" xfId="14" applyFont="1" applyFill="1" applyBorder="1" applyAlignment="1">
      <alignment horizontal="center" vertical="center" textRotation="255" wrapText="1"/>
    </xf>
    <xf numFmtId="0" fontId="1" fillId="0" borderId="8" xfId="14" applyBorder="1"/>
    <xf numFmtId="2" fontId="1" fillId="0" borderId="8" xfId="14" applyNumberFormat="1" applyBorder="1"/>
    <xf numFmtId="2" fontId="1" fillId="0" borderId="9" xfId="14" applyNumberFormat="1" applyBorder="1"/>
    <xf numFmtId="0" fontId="7" fillId="3" borderId="10" xfId="14" applyFont="1" applyFill="1" applyBorder="1" applyAlignment="1">
      <alignment horizontal="center" vertical="center" textRotation="255" wrapText="1"/>
    </xf>
    <xf numFmtId="2" fontId="1" fillId="0" borderId="2" xfId="14" applyNumberFormat="1" applyBorder="1"/>
    <xf numFmtId="0" fontId="1" fillId="0" borderId="2" xfId="14" applyBorder="1" applyAlignment="1">
      <alignment horizontal="right"/>
    </xf>
    <xf numFmtId="0" fontId="7" fillId="3" borderId="27" xfId="14" applyFont="1" applyFill="1" applyBorder="1" applyAlignment="1">
      <alignment horizontal="center" vertical="center" textRotation="255" wrapText="1"/>
    </xf>
    <xf numFmtId="0" fontId="1" fillId="0" borderId="28" xfId="14" applyBorder="1"/>
    <xf numFmtId="0" fontId="1" fillId="0" borderId="29" xfId="14" applyBorder="1"/>
    <xf numFmtId="0" fontId="1" fillId="0" borderId="28" xfId="14" applyFont="1" applyBorder="1" applyAlignment="1">
      <alignment horizontal="left"/>
    </xf>
    <xf numFmtId="4" fontId="1" fillId="0" borderId="28" xfId="14" applyNumberFormat="1" applyBorder="1"/>
    <xf numFmtId="4" fontId="1" fillId="0" borderId="29" xfId="14" applyNumberFormat="1" applyBorder="1"/>
    <xf numFmtId="0" fontId="1" fillId="0" borderId="28" xfId="14" applyFont="1" applyBorder="1"/>
    <xf numFmtId="0" fontId="7" fillId="3" borderId="11" xfId="14" applyFont="1" applyFill="1" applyBorder="1" applyAlignment="1">
      <alignment horizontal="center" vertical="center" textRotation="255" wrapText="1"/>
    </xf>
    <xf numFmtId="4" fontId="1" fillId="0" borderId="3" xfId="14" applyNumberFormat="1" applyBorder="1"/>
    <xf numFmtId="4" fontId="1" fillId="0" borderId="3" xfId="14" applyNumberFormat="1" applyFont="1" applyBorder="1" applyAlignment="1"/>
    <xf numFmtId="4" fontId="1" fillId="0" borderId="4" xfId="14" applyNumberFormat="1" applyBorder="1"/>
    <xf numFmtId="0" fontId="5" fillId="3" borderId="7" xfId="14" applyFont="1" applyFill="1" applyBorder="1" applyAlignment="1">
      <alignment horizontal="center" vertical="center" textRotation="90"/>
    </xf>
    <xf numFmtId="0" fontId="5" fillId="3" borderId="10" xfId="14" applyFont="1" applyFill="1" applyBorder="1" applyAlignment="1">
      <alignment horizontal="center" vertical="center" textRotation="90"/>
    </xf>
    <xf numFmtId="0" fontId="5" fillId="3" borderId="11" xfId="14" applyFont="1" applyFill="1" applyBorder="1" applyAlignment="1">
      <alignment horizontal="center" vertical="center" textRotation="90"/>
    </xf>
    <xf numFmtId="9" fontId="1" fillId="0" borderId="4" xfId="14" applyNumberFormat="1" applyBorder="1"/>
    <xf numFmtId="0" fontId="1" fillId="0" borderId="9" xfId="14" applyBorder="1"/>
    <xf numFmtId="2" fontId="1" fillId="0" borderId="0" xfId="14" applyNumberFormat="1"/>
    <xf numFmtId="0" fontId="1" fillId="0" borderId="0" xfId="14" applyAlignment="1">
      <alignment horizontal="right" vertical="top" wrapText="1"/>
    </xf>
    <xf numFmtId="2" fontId="1" fillId="0" borderId="4" xfId="14" applyNumberFormat="1" applyBorder="1"/>
    <xf numFmtId="2" fontId="1" fillId="0" borderId="0" xfId="14" applyNumberFormat="1" applyFont="1"/>
    <xf numFmtId="0" fontId="5" fillId="0" borderId="21" xfId="14" applyFont="1" applyBorder="1" applyAlignment="1">
      <alignment horizontal="center"/>
    </xf>
    <xf numFmtId="0" fontId="5" fillId="0" borderId="22" xfId="14" applyFont="1" applyBorder="1" applyAlignment="1">
      <alignment horizontal="center"/>
    </xf>
  </cellXfs>
  <cellStyles count="15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4"/>
    <cellStyle name="Percent" xfId="10" builtinId="5"/>
    <cellStyle name="RF (2)" xfId="11"/>
    <cellStyle name="sh_FCG320B" xfId="12"/>
    <cellStyle name="Spelling 1033,0" xfId="13"/>
  </cellStyles>
  <dxfs count="25"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rightToLeft="1" tabSelected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/>
  <cols>
    <col min="1" max="1" width="4.7109375" style="4" customWidth="1"/>
    <col min="2" max="2" width="14.7109375" style="4" bestFit="1" customWidth="1"/>
    <col min="3" max="3" width="8.42578125" style="4" bestFit="1" customWidth="1"/>
    <col min="4" max="4" width="6.5703125" style="4" bestFit="1" customWidth="1"/>
    <col min="5" max="5" width="8.5703125" style="4" bestFit="1" customWidth="1"/>
    <col min="6" max="6" width="8.42578125" style="4" bestFit="1" customWidth="1"/>
    <col min="7" max="7" width="8.140625" style="4" bestFit="1" customWidth="1"/>
    <col min="8" max="10" width="6.5703125" style="4" customWidth="1"/>
    <col min="11" max="11" width="8" style="4" bestFit="1" customWidth="1"/>
    <col min="12" max="13" width="6.5703125" style="5" bestFit="1" customWidth="1"/>
    <col min="14" max="14" width="7.7109375" style="4" bestFit="1" customWidth="1"/>
    <col min="15" max="15" width="6.28515625" style="4" bestFit="1" customWidth="1"/>
    <col min="16" max="16" width="8" style="4" bestFit="1" customWidth="1"/>
    <col min="17" max="17" width="7.85546875" style="4" bestFit="1" customWidth="1"/>
    <col min="18" max="18" width="7" style="4" bestFit="1" customWidth="1"/>
    <col min="19" max="16384" width="9.140625" style="4"/>
  </cols>
  <sheetData>
    <row r="1" spans="1:18" ht="3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thickBot="1"/>
    <row r="3" spans="1:18" s="11" customFormat="1" ht="27" thickTop="1" thickBot="1">
      <c r="A3" s="6" t="s">
        <v>46</v>
      </c>
      <c r="B3" s="7" t="s">
        <v>41</v>
      </c>
      <c r="C3" s="8" t="s">
        <v>1</v>
      </c>
      <c r="D3" s="8" t="s">
        <v>8</v>
      </c>
      <c r="E3" s="8" t="s">
        <v>51</v>
      </c>
      <c r="F3" s="8" t="s">
        <v>50</v>
      </c>
      <c r="G3" s="8" t="s">
        <v>54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39</v>
      </c>
      <c r="Q3" s="9" t="s">
        <v>40</v>
      </c>
      <c r="R3" s="10" t="s">
        <v>59</v>
      </c>
    </row>
    <row r="4" spans="1:18">
      <c r="A4" s="12"/>
      <c r="B4" s="13">
        <v>123456789</v>
      </c>
      <c r="C4" s="14" t="s">
        <v>2</v>
      </c>
      <c r="D4" s="14" t="s">
        <v>17</v>
      </c>
      <c r="E4" s="15">
        <v>9877665</v>
      </c>
      <c r="F4" s="16">
        <v>123</v>
      </c>
      <c r="G4" s="17" t="s">
        <v>55</v>
      </c>
      <c r="H4" s="14">
        <v>89</v>
      </c>
      <c r="I4" s="14">
        <v>86</v>
      </c>
      <c r="J4" s="14">
        <v>99</v>
      </c>
      <c r="K4" s="18">
        <f>AVERAGE(H4:J4)</f>
        <v>91.333333333333329</v>
      </c>
      <c r="L4" s="14">
        <v>99</v>
      </c>
      <c r="M4" s="14">
        <v>80</v>
      </c>
      <c r="N4" s="19">
        <f>H4*$C$32+I4*$C$33+J4*$C$34+L4*$C$35+M4*$C$36</f>
        <v>89.1</v>
      </c>
      <c r="O4" s="14"/>
      <c r="P4" s="14"/>
      <c r="Q4" s="20"/>
      <c r="R4" s="21"/>
    </row>
    <row r="5" spans="1:18">
      <c r="A5" s="12"/>
      <c r="B5" s="22">
        <v>193878400</v>
      </c>
      <c r="C5" s="23" t="s">
        <v>3</v>
      </c>
      <c r="D5" s="23" t="s">
        <v>18</v>
      </c>
      <c r="E5" s="24">
        <v>9876544</v>
      </c>
      <c r="F5" s="25">
        <v>70000</v>
      </c>
      <c r="G5" s="26" t="s">
        <v>55</v>
      </c>
      <c r="H5" s="23">
        <v>81</v>
      </c>
      <c r="I5" s="23">
        <v>80</v>
      </c>
      <c r="J5" s="23">
        <v>82</v>
      </c>
      <c r="K5" s="27">
        <f t="shared" ref="K5:K13" si="0">AVERAGE(H5:J5)</f>
        <v>81</v>
      </c>
      <c r="L5" s="23">
        <v>81</v>
      </c>
      <c r="M5" s="23">
        <v>81</v>
      </c>
      <c r="N5" s="28">
        <f t="shared" ref="N5:N13" si="1">H5*$C$32+I5*$C$33+J5*$C$34+L5*$C$35+M5*$C$36</f>
        <v>81</v>
      </c>
      <c r="O5" s="23"/>
      <c r="P5" s="23"/>
      <c r="Q5" s="29"/>
      <c r="R5" s="30"/>
    </row>
    <row r="6" spans="1:18">
      <c r="A6" s="12"/>
      <c r="B6" s="22">
        <v>658370843</v>
      </c>
      <c r="C6" s="23" t="s">
        <v>4</v>
      </c>
      <c r="D6" s="23" t="s">
        <v>18</v>
      </c>
      <c r="E6" s="24">
        <v>2118758</v>
      </c>
      <c r="F6" s="25">
        <v>55326</v>
      </c>
      <c r="G6" s="26" t="s">
        <v>55</v>
      </c>
      <c r="H6" s="23">
        <v>67</v>
      </c>
      <c r="I6" s="23">
        <v>99</v>
      </c>
      <c r="J6" s="23">
        <v>69</v>
      </c>
      <c r="K6" s="27">
        <f t="shared" si="0"/>
        <v>78.333333333333329</v>
      </c>
      <c r="L6" s="23">
        <v>90</v>
      </c>
      <c r="M6" s="23">
        <v>85</v>
      </c>
      <c r="N6" s="28">
        <f t="shared" si="1"/>
        <v>84.5</v>
      </c>
      <c r="O6" s="23"/>
      <c r="P6" s="23"/>
      <c r="Q6" s="29"/>
      <c r="R6" s="30"/>
    </row>
    <row r="7" spans="1:18">
      <c r="A7" s="12"/>
      <c r="B7" s="22">
        <v>830998987</v>
      </c>
      <c r="C7" s="23" t="s">
        <v>5</v>
      </c>
      <c r="D7" s="23" t="s">
        <v>18</v>
      </c>
      <c r="E7" s="24">
        <v>3527439</v>
      </c>
      <c r="F7" s="25">
        <v>56324</v>
      </c>
      <c r="G7" s="26" t="s">
        <v>55</v>
      </c>
      <c r="H7" s="23">
        <v>80</v>
      </c>
      <c r="I7" s="23"/>
      <c r="J7" s="23">
        <v>87</v>
      </c>
      <c r="K7" s="27">
        <f t="shared" si="0"/>
        <v>83.5</v>
      </c>
      <c r="L7" s="23">
        <v>90</v>
      </c>
      <c r="M7" s="23"/>
      <c r="N7" s="28">
        <f t="shared" si="1"/>
        <v>43.7</v>
      </c>
      <c r="O7" s="23"/>
      <c r="P7" s="23"/>
      <c r="Q7" s="29"/>
      <c r="R7" s="30"/>
    </row>
    <row r="8" spans="1:18">
      <c r="A8" s="12"/>
      <c r="B8" s="22">
        <v>123456789</v>
      </c>
      <c r="C8" s="23" t="s">
        <v>42</v>
      </c>
      <c r="D8" s="23" t="s">
        <v>17</v>
      </c>
      <c r="E8" s="24">
        <v>7563094</v>
      </c>
      <c r="F8" s="25">
        <v>86534</v>
      </c>
      <c r="G8" s="26" t="s">
        <v>55</v>
      </c>
      <c r="H8" s="23">
        <v>91</v>
      </c>
      <c r="I8" s="23">
        <v>79</v>
      </c>
      <c r="J8" s="23">
        <v>85</v>
      </c>
      <c r="K8" s="27">
        <f t="shared" si="0"/>
        <v>85</v>
      </c>
      <c r="L8" s="23">
        <v>100</v>
      </c>
      <c r="M8" s="23">
        <v>50</v>
      </c>
      <c r="N8" s="28">
        <f t="shared" si="1"/>
        <v>75.5</v>
      </c>
      <c r="O8" s="23"/>
      <c r="P8" s="23"/>
      <c r="Q8" s="29"/>
      <c r="R8" s="30"/>
    </row>
    <row r="9" spans="1:18">
      <c r="A9" s="12"/>
      <c r="B9" s="22">
        <v>298754355</v>
      </c>
      <c r="C9" s="23" t="s">
        <v>6</v>
      </c>
      <c r="D9" s="23" t="s">
        <v>17</v>
      </c>
      <c r="E9" s="24">
        <v>8763456</v>
      </c>
      <c r="F9" s="25">
        <v>83934</v>
      </c>
      <c r="G9" s="26" t="s">
        <v>0</v>
      </c>
      <c r="H9" s="23">
        <v>88</v>
      </c>
      <c r="I9" s="23">
        <v>90</v>
      </c>
      <c r="J9" s="23">
        <v>74</v>
      </c>
      <c r="K9" s="27">
        <f t="shared" si="0"/>
        <v>84</v>
      </c>
      <c r="L9" s="23">
        <v>55</v>
      </c>
      <c r="M9" s="23">
        <v>45</v>
      </c>
      <c r="N9" s="28">
        <f t="shared" si="1"/>
        <v>59.7</v>
      </c>
      <c r="O9" s="23"/>
      <c r="P9" s="23"/>
      <c r="Q9" s="29"/>
      <c r="R9" s="30"/>
    </row>
    <row r="10" spans="1:18">
      <c r="A10" s="12"/>
      <c r="B10" s="22">
        <v>983687692</v>
      </c>
      <c r="C10" s="23" t="s">
        <v>7</v>
      </c>
      <c r="D10" s="23" t="s">
        <v>18</v>
      </c>
      <c r="E10" s="24">
        <v>6347234</v>
      </c>
      <c r="F10" s="25">
        <v>55235</v>
      </c>
      <c r="G10" s="26" t="s">
        <v>0</v>
      </c>
      <c r="H10" s="23">
        <v>45</v>
      </c>
      <c r="I10" s="23">
        <v>60</v>
      </c>
      <c r="J10" s="23"/>
      <c r="K10" s="27">
        <f t="shared" si="0"/>
        <v>52.5</v>
      </c>
      <c r="L10" s="23">
        <v>99</v>
      </c>
      <c r="M10" s="23">
        <v>94</v>
      </c>
      <c r="N10" s="28">
        <f t="shared" si="1"/>
        <v>77.800000000000011</v>
      </c>
      <c r="O10" s="23"/>
      <c r="P10" s="23"/>
      <c r="Q10" s="29"/>
      <c r="R10" s="30"/>
    </row>
    <row r="11" spans="1:18">
      <c r="A11" s="12"/>
      <c r="B11" s="22">
        <v>947465892</v>
      </c>
      <c r="C11" s="23" t="s">
        <v>19</v>
      </c>
      <c r="D11" s="23" t="s">
        <v>17</v>
      </c>
      <c r="E11" s="24">
        <v>3434324</v>
      </c>
      <c r="F11" s="25">
        <v>41466</v>
      </c>
      <c r="G11" s="26" t="s">
        <v>0</v>
      </c>
      <c r="H11" s="23"/>
      <c r="I11" s="23">
        <v>79</v>
      </c>
      <c r="J11" s="23">
        <v>99</v>
      </c>
      <c r="K11" s="27">
        <f t="shared" si="0"/>
        <v>89</v>
      </c>
      <c r="L11" s="23">
        <v>86</v>
      </c>
      <c r="M11" s="23">
        <v>65</v>
      </c>
      <c r="N11" s="28">
        <f t="shared" si="1"/>
        <v>69.599999999999994</v>
      </c>
      <c r="O11" s="23"/>
      <c r="P11" s="23"/>
      <c r="Q11" s="29"/>
      <c r="R11" s="30"/>
    </row>
    <row r="12" spans="1:18">
      <c r="A12" s="12"/>
      <c r="B12" s="22">
        <v>388923057</v>
      </c>
      <c r="C12" s="23" t="s">
        <v>5</v>
      </c>
      <c r="D12" s="23" t="s">
        <v>18</v>
      </c>
      <c r="E12" s="24">
        <v>8743644</v>
      </c>
      <c r="F12" s="25">
        <v>44141</v>
      </c>
      <c r="G12" s="26" t="s">
        <v>0</v>
      </c>
      <c r="H12" s="23">
        <v>60</v>
      </c>
      <c r="I12" s="23">
        <v>100</v>
      </c>
      <c r="J12" s="23">
        <v>80</v>
      </c>
      <c r="K12" s="27">
        <f t="shared" si="0"/>
        <v>80</v>
      </c>
      <c r="L12" s="23">
        <v>40</v>
      </c>
      <c r="M12" s="23">
        <v>61</v>
      </c>
      <c r="N12" s="28">
        <f t="shared" si="1"/>
        <v>60.400000000000006</v>
      </c>
      <c r="O12" s="23"/>
      <c r="P12" s="23"/>
      <c r="Q12" s="29"/>
      <c r="R12" s="30"/>
    </row>
    <row r="13" spans="1:18" ht="13.5" thickBot="1">
      <c r="A13" s="31"/>
      <c r="B13" s="32">
        <v>244576280</v>
      </c>
      <c r="C13" s="33" t="s">
        <v>19</v>
      </c>
      <c r="D13" s="33" t="s">
        <v>18</v>
      </c>
      <c r="E13" s="34">
        <v>3252524</v>
      </c>
      <c r="F13" s="35">
        <v>44451</v>
      </c>
      <c r="G13" s="36" t="s">
        <v>0</v>
      </c>
      <c r="H13" s="33">
        <v>94</v>
      </c>
      <c r="I13" s="33">
        <v>100</v>
      </c>
      <c r="J13" s="33">
        <v>93</v>
      </c>
      <c r="K13" s="37">
        <f t="shared" si="0"/>
        <v>95.666666666666671</v>
      </c>
      <c r="L13" s="33">
        <v>95</v>
      </c>
      <c r="M13" s="33">
        <v>100</v>
      </c>
      <c r="N13" s="38">
        <f t="shared" si="1"/>
        <v>97.2</v>
      </c>
      <c r="O13" s="33"/>
      <c r="P13" s="33"/>
      <c r="Q13" s="39"/>
      <c r="R13" s="40"/>
    </row>
    <row r="14" spans="1:18" ht="14.25" thickTop="1" thickBot="1">
      <c r="L14" s="4"/>
      <c r="M14" s="4"/>
    </row>
    <row r="15" spans="1:18" ht="12.75" customHeight="1" thickTop="1">
      <c r="A15" s="41" t="s">
        <v>47</v>
      </c>
      <c r="B15" s="42" t="s">
        <v>20</v>
      </c>
      <c r="C15" s="42"/>
      <c r="D15" s="42"/>
      <c r="E15" s="42"/>
      <c r="F15" s="42"/>
      <c r="G15" s="42"/>
      <c r="H15" s="43">
        <f>AVERAGE(H4:H13)</f>
        <v>77.222222222222229</v>
      </c>
      <c r="I15" s="43">
        <f t="shared" ref="I15:N15" si="2">AVERAGE(I4:I13)</f>
        <v>85.888888888888886</v>
      </c>
      <c r="J15" s="43">
        <f t="shared" si="2"/>
        <v>85.333333333333329</v>
      </c>
      <c r="K15" s="43">
        <f t="shared" si="2"/>
        <v>82.033333333333331</v>
      </c>
      <c r="L15" s="43">
        <f t="shared" si="2"/>
        <v>83.5</v>
      </c>
      <c r="M15" s="43">
        <f t="shared" si="2"/>
        <v>73.444444444444443</v>
      </c>
      <c r="N15" s="44">
        <f t="shared" si="2"/>
        <v>73.849999999999994</v>
      </c>
    </row>
    <row r="16" spans="1:18">
      <c r="A16" s="45"/>
      <c r="B16" s="23" t="s">
        <v>21</v>
      </c>
      <c r="C16" s="23"/>
      <c r="D16" s="23"/>
      <c r="E16" s="23"/>
      <c r="F16" s="23"/>
      <c r="G16" s="23"/>
      <c r="H16" s="27">
        <f>MEDIAN(H4:H13)</f>
        <v>81</v>
      </c>
      <c r="I16" s="27">
        <f t="shared" ref="I16:N16" si="3">MEDIAN(I4:I13)</f>
        <v>86</v>
      </c>
      <c r="J16" s="27">
        <f t="shared" si="3"/>
        <v>85</v>
      </c>
      <c r="K16" s="27">
        <f t="shared" si="3"/>
        <v>83.75</v>
      </c>
      <c r="L16" s="27">
        <f t="shared" si="3"/>
        <v>90</v>
      </c>
      <c r="M16" s="27">
        <f t="shared" si="3"/>
        <v>80</v>
      </c>
      <c r="N16" s="46">
        <f t="shared" si="3"/>
        <v>76.650000000000006</v>
      </c>
    </row>
    <row r="17" spans="1:14">
      <c r="A17" s="45"/>
      <c r="B17" s="23" t="s">
        <v>22</v>
      </c>
      <c r="C17" s="23"/>
      <c r="D17" s="23"/>
      <c r="E17" s="23"/>
      <c r="F17" s="23"/>
      <c r="G17" s="23"/>
      <c r="H17" s="27" t="e">
        <f>MODE(H4:H13)</f>
        <v>#N/A</v>
      </c>
      <c r="I17" s="27">
        <f t="shared" ref="I17:N17" si="4">MODE(I4:I13)</f>
        <v>79</v>
      </c>
      <c r="J17" s="27">
        <f t="shared" si="4"/>
        <v>99</v>
      </c>
      <c r="K17" s="27" t="e">
        <f t="shared" si="4"/>
        <v>#N/A</v>
      </c>
      <c r="L17" s="27">
        <f t="shared" si="4"/>
        <v>99</v>
      </c>
      <c r="M17" s="27" t="e">
        <f t="shared" si="4"/>
        <v>#N/A</v>
      </c>
      <c r="N17" s="46" t="e">
        <f t="shared" si="4"/>
        <v>#N/A</v>
      </c>
    </row>
    <row r="18" spans="1:14">
      <c r="A18" s="45"/>
      <c r="B18" s="23" t="s">
        <v>23</v>
      </c>
      <c r="C18" s="23"/>
      <c r="D18" s="23"/>
      <c r="E18" s="23"/>
      <c r="F18" s="23"/>
      <c r="G18" s="23"/>
      <c r="H18" s="27">
        <f>MAX(H4:H13)</f>
        <v>94</v>
      </c>
      <c r="I18" s="27">
        <f t="shared" ref="I18:N18" si="5">MAX(I4:I13)</f>
        <v>100</v>
      </c>
      <c r="J18" s="27">
        <f t="shared" si="5"/>
        <v>99</v>
      </c>
      <c r="K18" s="27">
        <f t="shared" si="5"/>
        <v>95.666666666666671</v>
      </c>
      <c r="L18" s="27">
        <f t="shared" si="5"/>
        <v>100</v>
      </c>
      <c r="M18" s="27">
        <f t="shared" si="5"/>
        <v>100</v>
      </c>
      <c r="N18" s="46">
        <f t="shared" si="5"/>
        <v>97.2</v>
      </c>
    </row>
    <row r="19" spans="1:14">
      <c r="A19" s="45"/>
      <c r="B19" s="23" t="s">
        <v>24</v>
      </c>
      <c r="C19" s="23"/>
      <c r="D19" s="23"/>
      <c r="E19" s="23"/>
      <c r="F19" s="23"/>
      <c r="G19" s="23"/>
      <c r="H19" s="27">
        <f>MIN(H4:H13)</f>
        <v>45</v>
      </c>
      <c r="I19" s="27">
        <f t="shared" ref="I19:N19" si="6">MIN(I4:I13)</f>
        <v>60</v>
      </c>
      <c r="J19" s="27">
        <f t="shared" si="6"/>
        <v>69</v>
      </c>
      <c r="K19" s="27">
        <f t="shared" si="6"/>
        <v>52.5</v>
      </c>
      <c r="L19" s="27">
        <f t="shared" si="6"/>
        <v>40</v>
      </c>
      <c r="M19" s="27">
        <f t="shared" si="6"/>
        <v>45</v>
      </c>
      <c r="N19" s="46">
        <f t="shared" si="6"/>
        <v>43.7</v>
      </c>
    </row>
    <row r="20" spans="1:14">
      <c r="A20" s="45"/>
      <c r="B20" s="23" t="s">
        <v>43</v>
      </c>
      <c r="C20" s="23"/>
      <c r="D20" s="23"/>
      <c r="E20" s="23"/>
      <c r="F20" s="23"/>
      <c r="G20" s="23"/>
      <c r="H20" s="27">
        <f>STDEV(H4:H13)</f>
        <v>16.536155673083279</v>
      </c>
      <c r="I20" s="27">
        <f t="shared" ref="I20:N20" si="7">STDEV(I4:I13)</f>
        <v>13.166666666666675</v>
      </c>
      <c r="J20" s="27">
        <f t="shared" si="7"/>
        <v>10.428326807307105</v>
      </c>
      <c r="K20" s="27">
        <f t="shared" si="7"/>
        <v>11.67534069082849</v>
      </c>
      <c r="L20" s="27">
        <f t="shared" si="7"/>
        <v>20.23885152648517</v>
      </c>
      <c r="M20" s="27">
        <f t="shared" si="7"/>
        <v>19.190564811327921</v>
      </c>
      <c r="N20" s="46">
        <f t="shared" si="7"/>
        <v>15.877534793257764</v>
      </c>
    </row>
    <row r="21" spans="1:14">
      <c r="A21" s="45"/>
      <c r="B21" s="23" t="s">
        <v>44</v>
      </c>
      <c r="C21" s="23"/>
      <c r="D21" s="23"/>
      <c r="E21" s="23"/>
      <c r="F21" s="23"/>
      <c r="G21" s="23"/>
      <c r="H21" s="27">
        <f>VAR(H4:H13)</f>
        <v>273.44444444444434</v>
      </c>
      <c r="I21" s="27">
        <f t="shared" ref="I21:N21" si="8">VAR(I4:I13)</f>
        <v>173.36111111111131</v>
      </c>
      <c r="J21" s="27">
        <f t="shared" si="8"/>
        <v>108.75</v>
      </c>
      <c r="K21" s="27">
        <f t="shared" si="8"/>
        <v>136.31358024691548</v>
      </c>
      <c r="L21" s="27">
        <f t="shared" si="8"/>
        <v>409.61111111111109</v>
      </c>
      <c r="M21" s="27">
        <f t="shared" si="8"/>
        <v>368.27777777777737</v>
      </c>
      <c r="N21" s="46">
        <f t="shared" si="8"/>
        <v>252.09611111111087</v>
      </c>
    </row>
    <row r="22" spans="1:14">
      <c r="A22" s="45"/>
      <c r="B22" s="23" t="s">
        <v>37</v>
      </c>
      <c r="C22" s="23"/>
      <c r="D22" s="23"/>
      <c r="E22" s="23"/>
      <c r="F22" s="23"/>
      <c r="G22" s="23"/>
      <c r="H22" s="23">
        <f>COUNT(H4:H13)</f>
        <v>9</v>
      </c>
      <c r="I22" s="23">
        <f t="shared" ref="I22:N22" si="9">COUNT(I4:I13)</f>
        <v>9</v>
      </c>
      <c r="J22" s="23">
        <f t="shared" si="9"/>
        <v>9</v>
      </c>
      <c r="K22" s="23">
        <f t="shared" si="9"/>
        <v>10</v>
      </c>
      <c r="L22" s="23">
        <f t="shared" si="9"/>
        <v>10</v>
      </c>
      <c r="M22" s="23">
        <f t="shared" si="9"/>
        <v>9</v>
      </c>
      <c r="N22" s="30">
        <f t="shared" si="9"/>
        <v>10</v>
      </c>
    </row>
    <row r="23" spans="1:14">
      <c r="A23" s="45"/>
      <c r="B23" s="23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7"/>
    </row>
    <row r="24" spans="1:14">
      <c r="A24" s="45"/>
      <c r="B24" s="23" t="s">
        <v>52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7"/>
    </row>
    <row r="25" spans="1:14">
      <c r="A25" s="45"/>
      <c r="B25" s="23" t="s">
        <v>53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7"/>
    </row>
    <row r="26" spans="1:14">
      <c r="A26" s="45"/>
      <c r="B26" s="26" t="s">
        <v>60</v>
      </c>
      <c r="C26" s="23" t="str">
        <f>B45</f>
        <v>סטודנטים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</row>
    <row r="27" spans="1:14">
      <c r="A27" s="48"/>
      <c r="B27" s="49"/>
      <c r="C27" s="23" t="str">
        <f>B46</f>
        <v>סטודנטיות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>
      <c r="A28" s="48"/>
      <c r="B28" s="49" t="s">
        <v>38</v>
      </c>
      <c r="C28" s="49"/>
      <c r="D28" s="49">
        <f>COUNTA(C4:C13)</f>
        <v>10</v>
      </c>
      <c r="E28" s="49"/>
      <c r="F28" s="49"/>
      <c r="G28" s="51" t="s">
        <v>61</v>
      </c>
      <c r="H28" s="52"/>
      <c r="I28" s="52"/>
      <c r="J28" s="52"/>
      <c r="K28" s="52"/>
      <c r="L28" s="52"/>
      <c r="M28" s="52"/>
      <c r="N28" s="53"/>
    </row>
    <row r="29" spans="1:14">
      <c r="A29" s="48"/>
      <c r="B29" s="26" t="s">
        <v>60</v>
      </c>
      <c r="C29" s="49" t="str">
        <f>B45</f>
        <v>סטודנטים</v>
      </c>
      <c r="D29" s="49"/>
      <c r="E29" s="49"/>
      <c r="F29" s="49"/>
      <c r="G29" s="54" t="s">
        <v>62</v>
      </c>
      <c r="H29" s="52"/>
      <c r="I29" s="52"/>
      <c r="J29" s="52"/>
      <c r="K29" s="52"/>
      <c r="L29" s="52"/>
      <c r="M29" s="52"/>
      <c r="N29" s="53"/>
    </row>
    <row r="30" spans="1:14" ht="13.5" thickBot="1">
      <c r="A30" s="55"/>
      <c r="B30" s="33"/>
      <c r="C30" s="33" t="str">
        <f>B46</f>
        <v>סטודנטיות</v>
      </c>
      <c r="D30" s="33"/>
      <c r="E30" s="33"/>
      <c r="F30" s="33"/>
      <c r="G30" s="33" t="s">
        <v>62</v>
      </c>
      <c r="H30" s="56"/>
      <c r="I30" s="57"/>
      <c r="J30" s="56"/>
      <c r="K30" s="56"/>
      <c r="L30" s="56"/>
      <c r="M30" s="56"/>
      <c r="N30" s="58"/>
    </row>
    <row r="31" spans="1:14" ht="14.25" thickTop="1" thickBot="1">
      <c r="L31" s="4"/>
      <c r="M31" s="4"/>
    </row>
    <row r="32" spans="1:14" ht="13.5" thickTop="1">
      <c r="A32" s="59" t="s">
        <v>48</v>
      </c>
      <c r="B32" s="42" t="s">
        <v>26</v>
      </c>
      <c r="C32" s="1">
        <v>0.1</v>
      </c>
      <c r="L32" s="4"/>
      <c r="M32" s="4"/>
    </row>
    <row r="33" spans="1:14">
      <c r="A33" s="60"/>
      <c r="B33" s="23" t="s">
        <v>27</v>
      </c>
      <c r="C33" s="2">
        <v>0.1</v>
      </c>
      <c r="L33" s="4"/>
      <c r="M33" s="4"/>
    </row>
    <row r="34" spans="1:14">
      <c r="A34" s="60"/>
      <c r="B34" s="23" t="s">
        <v>28</v>
      </c>
      <c r="C34" s="2">
        <v>0.1</v>
      </c>
      <c r="L34" s="4"/>
      <c r="M34" s="4"/>
    </row>
    <row r="35" spans="1:14">
      <c r="A35" s="60"/>
      <c r="B35" s="23" t="s">
        <v>29</v>
      </c>
      <c r="C35" s="2">
        <v>0.3</v>
      </c>
      <c r="L35" s="4"/>
      <c r="M35" s="4"/>
    </row>
    <row r="36" spans="1:14">
      <c r="A36" s="60"/>
      <c r="B36" s="23" t="s">
        <v>30</v>
      </c>
      <c r="C36" s="2">
        <v>0.4</v>
      </c>
      <c r="L36" s="4"/>
      <c r="M36" s="4"/>
    </row>
    <row r="37" spans="1:14" ht="13.5" thickBot="1">
      <c r="A37" s="61"/>
      <c r="B37" s="33" t="s">
        <v>31</v>
      </c>
      <c r="C37" s="62">
        <f>SUM(C32:C36)</f>
        <v>1</v>
      </c>
      <c r="L37" s="4"/>
      <c r="M37" s="4"/>
    </row>
    <row r="38" spans="1:14" ht="12.75" customHeight="1" thickTop="1" thickBot="1">
      <c r="L38" s="4"/>
      <c r="M38" s="4"/>
    </row>
    <row r="39" spans="1:14" ht="13.5" thickTop="1">
      <c r="A39" s="59" t="s">
        <v>49</v>
      </c>
      <c r="B39" s="42"/>
      <c r="C39" s="42" t="s">
        <v>32</v>
      </c>
      <c r="D39" s="63" t="s">
        <v>33</v>
      </c>
      <c r="L39" s="4"/>
      <c r="M39" s="4"/>
      <c r="N39" s="5"/>
    </row>
    <row r="40" spans="1:14">
      <c r="A40" s="60"/>
      <c r="B40" s="23" t="s">
        <v>34</v>
      </c>
      <c r="C40" s="27">
        <v>0</v>
      </c>
      <c r="D40" s="46">
        <v>59.49</v>
      </c>
      <c r="E40" s="64"/>
      <c r="F40" s="64"/>
      <c r="G40" s="64"/>
      <c r="L40" s="4"/>
      <c r="M40" s="4"/>
      <c r="N40" s="65"/>
    </row>
    <row r="41" spans="1:14">
      <c r="A41" s="60"/>
      <c r="B41" s="23" t="s">
        <v>35</v>
      </c>
      <c r="C41" s="27">
        <v>59.5</v>
      </c>
      <c r="D41" s="46">
        <v>84.49</v>
      </c>
      <c r="E41" s="64"/>
      <c r="F41" s="64"/>
      <c r="G41" s="64"/>
      <c r="L41" s="4"/>
      <c r="M41" s="4"/>
      <c r="N41" s="5"/>
    </row>
    <row r="42" spans="1:14" ht="13.5" thickBot="1">
      <c r="A42" s="61"/>
      <c r="B42" s="33" t="s">
        <v>36</v>
      </c>
      <c r="C42" s="37">
        <f>84.5</f>
        <v>84.5</v>
      </c>
      <c r="D42" s="66">
        <v>100</v>
      </c>
      <c r="E42" s="67"/>
      <c r="F42" s="64"/>
      <c r="G42" s="64"/>
      <c r="L42" s="4"/>
      <c r="M42" s="4"/>
      <c r="N42" s="5"/>
    </row>
    <row r="43" spans="1:14" ht="14.25" thickTop="1" thickBot="1"/>
    <row r="44" spans="1:14" ht="13.5" thickTop="1">
      <c r="A44" s="59" t="s">
        <v>58</v>
      </c>
      <c r="B44" s="68" t="s">
        <v>8</v>
      </c>
      <c r="C44" s="69"/>
    </row>
    <row r="45" spans="1:14">
      <c r="A45" s="60"/>
      <c r="B45" s="23" t="s">
        <v>56</v>
      </c>
      <c r="C45" s="46" t="s">
        <v>17</v>
      </c>
    </row>
    <row r="46" spans="1:14" ht="13.5" thickBot="1">
      <c r="A46" s="61"/>
      <c r="B46" s="33" t="s">
        <v>57</v>
      </c>
      <c r="C46" s="66" t="s">
        <v>18</v>
      </c>
    </row>
    <row r="47" spans="1:14" ht="13.5" thickTop="1"/>
  </sheetData>
  <mergeCells count="7">
    <mergeCell ref="A1:R1"/>
    <mergeCell ref="A3:A13"/>
    <mergeCell ref="A15:A30"/>
    <mergeCell ref="A32:A37"/>
    <mergeCell ref="A39:A42"/>
    <mergeCell ref="A44:A46"/>
    <mergeCell ref="B44:C44"/>
  </mergeCells>
  <conditionalFormatting sqref="B4:B13">
    <cfRule type="duplicateValues" dxfId="24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 val="0"/>
        <cfvo type="max" val="0"/>
        <color rgb="FF008AEF"/>
      </dataBar>
    </cfRule>
  </conditionalFormatting>
  <conditionalFormatting sqref="O4:O13">
    <cfRule type="cellIs" dxfId="23" priority="2" operator="equal">
      <formula>$B$40</formula>
    </cfRule>
    <cfRule type="cellIs" dxfId="22" priority="3" operator="equal">
      <formula>$B$41</formula>
    </cfRule>
    <cfRule type="cellIs" dxfId="21" priority="4" operator="equal">
      <formula>$B$42</formula>
    </cfRule>
  </conditionalFormatting>
  <conditionalFormatting sqref="B4:R13">
    <cfRule type="expression" dxfId="20" priority="1">
      <formula>$O4=$B$40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rightToLeft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/>
  <cols>
    <col min="1" max="1" width="4.7109375" style="4" customWidth="1"/>
    <col min="2" max="2" width="14.7109375" style="4" bestFit="1" customWidth="1"/>
    <col min="3" max="3" width="8.42578125" style="4" bestFit="1" customWidth="1"/>
    <col min="4" max="4" width="6.5703125" style="4" bestFit="1" customWidth="1"/>
    <col min="5" max="5" width="8.5703125" style="4" bestFit="1" customWidth="1"/>
    <col min="6" max="6" width="8.42578125" style="4" bestFit="1" customWidth="1"/>
    <col min="7" max="7" width="8.140625" style="4" bestFit="1" customWidth="1"/>
    <col min="8" max="10" width="6.5703125" style="4" customWidth="1"/>
    <col min="11" max="11" width="8" style="4" bestFit="1" customWidth="1"/>
    <col min="12" max="13" width="6.5703125" style="5" bestFit="1" customWidth="1"/>
    <col min="14" max="14" width="7.7109375" style="4" bestFit="1" customWidth="1"/>
    <col min="15" max="15" width="6.28515625" style="4" bestFit="1" customWidth="1"/>
    <col min="16" max="16" width="8" style="4" bestFit="1" customWidth="1"/>
    <col min="17" max="17" width="7.85546875" style="4" bestFit="1" customWidth="1"/>
    <col min="18" max="18" width="7" style="4" bestFit="1" customWidth="1"/>
    <col min="19" max="16384" width="9.140625" style="4"/>
  </cols>
  <sheetData>
    <row r="1" spans="1:18" ht="3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thickBot="1"/>
    <row r="3" spans="1:18" s="11" customFormat="1" ht="27" thickTop="1" thickBot="1">
      <c r="A3" s="6" t="s">
        <v>46</v>
      </c>
      <c r="B3" s="7" t="s">
        <v>41</v>
      </c>
      <c r="C3" s="8" t="s">
        <v>1</v>
      </c>
      <c r="D3" s="8" t="s">
        <v>8</v>
      </c>
      <c r="E3" s="8" t="s">
        <v>51</v>
      </c>
      <c r="F3" s="8" t="s">
        <v>50</v>
      </c>
      <c r="G3" s="8" t="s">
        <v>54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39</v>
      </c>
      <c r="Q3" s="9" t="s">
        <v>40</v>
      </c>
      <c r="R3" s="10" t="s">
        <v>59</v>
      </c>
    </row>
    <row r="4" spans="1:18">
      <c r="A4" s="12"/>
      <c r="B4" s="13">
        <v>123456789</v>
      </c>
      <c r="C4" s="14" t="s">
        <v>2</v>
      </c>
      <c r="D4" s="14" t="s">
        <v>17</v>
      </c>
      <c r="E4" s="15">
        <v>9877665</v>
      </c>
      <c r="F4" s="16">
        <v>123</v>
      </c>
      <c r="G4" s="17" t="s">
        <v>55</v>
      </c>
      <c r="H4" s="14">
        <v>89</v>
      </c>
      <c r="I4" s="14">
        <v>86</v>
      </c>
      <c r="J4" s="14">
        <v>99</v>
      </c>
      <c r="K4" s="18">
        <f>AVERAGE(H4:J4)</f>
        <v>91.333333333333329</v>
      </c>
      <c r="L4" s="14">
        <v>99</v>
      </c>
      <c r="M4" s="14">
        <v>80</v>
      </c>
      <c r="N4" s="19">
        <f>H4*$C$32+I4*$C$33+J4*$C$34+L4*$C$35+M4*$C$36</f>
        <v>89.1</v>
      </c>
      <c r="O4" s="14" t="str">
        <f>IF(N4&gt;=$C$42,$B$42,"")</f>
        <v>מצטיין</v>
      </c>
      <c r="P4" s="14" t="b">
        <f>AND(D4=$C$46,O4=$B$42)</f>
        <v>0</v>
      </c>
      <c r="Q4" s="20" t="b">
        <f>OR(D4=$C$46,O4=$B$42)</f>
        <v>1</v>
      </c>
      <c r="R4" s="21" t="b">
        <f>NOT(N4&lt;$C$41)</f>
        <v>1</v>
      </c>
    </row>
    <row r="5" spans="1:18">
      <c r="A5" s="12"/>
      <c r="B5" s="22">
        <v>193878400</v>
      </c>
      <c r="C5" s="23" t="s">
        <v>3</v>
      </c>
      <c r="D5" s="23" t="s">
        <v>18</v>
      </c>
      <c r="E5" s="24">
        <v>9876544</v>
      </c>
      <c r="F5" s="25">
        <v>70000</v>
      </c>
      <c r="G5" s="26" t="s">
        <v>55</v>
      </c>
      <c r="H5" s="23">
        <v>81</v>
      </c>
      <c r="I5" s="23">
        <v>80</v>
      </c>
      <c r="J5" s="23">
        <v>82</v>
      </c>
      <c r="K5" s="27">
        <f t="shared" ref="K5:K13" si="0">AVERAGE(H5:J5)</f>
        <v>81</v>
      </c>
      <c r="L5" s="23">
        <v>81</v>
      </c>
      <c r="M5" s="23">
        <v>81</v>
      </c>
      <c r="N5" s="28">
        <f t="shared" ref="N5:N13" si="1">H5*$C$32+I5*$C$33+J5*$C$34+L5*$C$35+M5*$C$36</f>
        <v>81</v>
      </c>
      <c r="O5" s="23" t="str">
        <f t="shared" ref="O5:O13" si="2">IF(N5&gt;=$C$42,$B$42,"")</f>
        <v/>
      </c>
      <c r="P5" s="23" t="b">
        <f t="shared" ref="P5:P13" si="3">AND(D5=$C$46,O5=$B$42)</f>
        <v>0</v>
      </c>
      <c r="Q5" s="29" t="b">
        <f t="shared" ref="Q5:Q13" si="4">OR(D5=$C$46,O5=$B$42)</f>
        <v>1</v>
      </c>
      <c r="R5" s="30" t="b">
        <f t="shared" ref="R5:R13" si="5">NOT(N5&lt;$C$41)</f>
        <v>1</v>
      </c>
    </row>
    <row r="6" spans="1:18">
      <c r="A6" s="12"/>
      <c r="B6" s="22">
        <v>658370843</v>
      </c>
      <c r="C6" s="23" t="s">
        <v>4</v>
      </c>
      <c r="D6" s="23" t="s">
        <v>18</v>
      </c>
      <c r="E6" s="24">
        <v>2118758</v>
      </c>
      <c r="F6" s="25">
        <v>55326</v>
      </c>
      <c r="G6" s="26" t="s">
        <v>55</v>
      </c>
      <c r="H6" s="23">
        <v>67</v>
      </c>
      <c r="I6" s="23">
        <v>99</v>
      </c>
      <c r="J6" s="23">
        <v>69</v>
      </c>
      <c r="K6" s="27">
        <f t="shared" si="0"/>
        <v>78.333333333333329</v>
      </c>
      <c r="L6" s="23">
        <v>90</v>
      </c>
      <c r="M6" s="23">
        <v>85</v>
      </c>
      <c r="N6" s="28">
        <f t="shared" si="1"/>
        <v>84.5</v>
      </c>
      <c r="O6" s="23" t="str">
        <f t="shared" si="2"/>
        <v>מצטיין</v>
      </c>
      <c r="P6" s="23" t="b">
        <f t="shared" si="3"/>
        <v>1</v>
      </c>
      <c r="Q6" s="29" t="b">
        <f t="shared" si="4"/>
        <v>1</v>
      </c>
      <c r="R6" s="30" t="b">
        <f t="shared" si="5"/>
        <v>1</v>
      </c>
    </row>
    <row r="7" spans="1:18">
      <c r="A7" s="12"/>
      <c r="B7" s="22">
        <v>830998987</v>
      </c>
      <c r="C7" s="23" t="s">
        <v>5</v>
      </c>
      <c r="D7" s="23" t="s">
        <v>18</v>
      </c>
      <c r="E7" s="24">
        <v>3527439</v>
      </c>
      <c r="F7" s="25">
        <v>56324</v>
      </c>
      <c r="G7" s="26" t="s">
        <v>55</v>
      </c>
      <c r="H7" s="23">
        <v>80</v>
      </c>
      <c r="I7" s="23"/>
      <c r="J7" s="23">
        <v>87</v>
      </c>
      <c r="K7" s="27">
        <f t="shared" si="0"/>
        <v>83.5</v>
      </c>
      <c r="L7" s="23">
        <v>90</v>
      </c>
      <c r="M7" s="23"/>
      <c r="N7" s="28">
        <f t="shared" si="1"/>
        <v>43.7</v>
      </c>
      <c r="O7" s="23" t="str">
        <f t="shared" si="2"/>
        <v/>
      </c>
      <c r="P7" s="23" t="b">
        <f t="shared" si="3"/>
        <v>0</v>
      </c>
      <c r="Q7" s="29" t="b">
        <f t="shared" si="4"/>
        <v>1</v>
      </c>
      <c r="R7" s="30" t="b">
        <f t="shared" si="5"/>
        <v>0</v>
      </c>
    </row>
    <row r="8" spans="1:18">
      <c r="A8" s="12"/>
      <c r="B8" s="22">
        <v>123456789</v>
      </c>
      <c r="C8" s="23" t="s">
        <v>42</v>
      </c>
      <c r="D8" s="23" t="s">
        <v>17</v>
      </c>
      <c r="E8" s="24">
        <v>7563094</v>
      </c>
      <c r="F8" s="25">
        <v>86534</v>
      </c>
      <c r="G8" s="26" t="s">
        <v>55</v>
      </c>
      <c r="H8" s="23">
        <v>91</v>
      </c>
      <c r="I8" s="23">
        <v>79</v>
      </c>
      <c r="J8" s="23">
        <v>85</v>
      </c>
      <c r="K8" s="27">
        <f t="shared" si="0"/>
        <v>85</v>
      </c>
      <c r="L8" s="23">
        <v>100</v>
      </c>
      <c r="M8" s="23">
        <v>50</v>
      </c>
      <c r="N8" s="28">
        <f t="shared" si="1"/>
        <v>75.5</v>
      </c>
      <c r="O8" s="23" t="str">
        <f t="shared" si="2"/>
        <v/>
      </c>
      <c r="P8" s="23" t="b">
        <f t="shared" si="3"/>
        <v>0</v>
      </c>
      <c r="Q8" s="29" t="b">
        <f t="shared" si="4"/>
        <v>0</v>
      </c>
      <c r="R8" s="30" t="b">
        <f t="shared" si="5"/>
        <v>1</v>
      </c>
    </row>
    <row r="9" spans="1:18">
      <c r="A9" s="12"/>
      <c r="B9" s="22">
        <v>298754355</v>
      </c>
      <c r="C9" s="23" t="s">
        <v>6</v>
      </c>
      <c r="D9" s="23" t="s">
        <v>17</v>
      </c>
      <c r="E9" s="24">
        <v>8763456</v>
      </c>
      <c r="F9" s="25">
        <v>83934</v>
      </c>
      <c r="G9" s="26" t="s">
        <v>0</v>
      </c>
      <c r="H9" s="23">
        <v>88</v>
      </c>
      <c r="I9" s="23">
        <v>90</v>
      </c>
      <c r="J9" s="23">
        <v>74</v>
      </c>
      <c r="K9" s="27">
        <f t="shared" si="0"/>
        <v>84</v>
      </c>
      <c r="L9" s="23">
        <v>55</v>
      </c>
      <c r="M9" s="23">
        <v>45</v>
      </c>
      <c r="N9" s="28">
        <f t="shared" si="1"/>
        <v>59.7</v>
      </c>
      <c r="O9" s="23" t="str">
        <f t="shared" si="2"/>
        <v/>
      </c>
      <c r="P9" s="23" t="b">
        <f t="shared" si="3"/>
        <v>0</v>
      </c>
      <c r="Q9" s="29" t="b">
        <f t="shared" si="4"/>
        <v>0</v>
      </c>
      <c r="R9" s="30" t="b">
        <f t="shared" si="5"/>
        <v>1</v>
      </c>
    </row>
    <row r="10" spans="1:18">
      <c r="A10" s="12"/>
      <c r="B10" s="22">
        <v>983687692</v>
      </c>
      <c r="C10" s="23" t="s">
        <v>7</v>
      </c>
      <c r="D10" s="23" t="s">
        <v>18</v>
      </c>
      <c r="E10" s="24">
        <v>6347234</v>
      </c>
      <c r="F10" s="25">
        <v>55235</v>
      </c>
      <c r="G10" s="26" t="s">
        <v>0</v>
      </c>
      <c r="H10" s="23">
        <v>45</v>
      </c>
      <c r="I10" s="23">
        <v>60</v>
      </c>
      <c r="J10" s="23"/>
      <c r="K10" s="27">
        <f t="shared" si="0"/>
        <v>52.5</v>
      </c>
      <c r="L10" s="23">
        <v>99</v>
      </c>
      <c r="M10" s="23">
        <v>94</v>
      </c>
      <c r="N10" s="28">
        <f t="shared" si="1"/>
        <v>77.800000000000011</v>
      </c>
      <c r="O10" s="23" t="str">
        <f t="shared" si="2"/>
        <v/>
      </c>
      <c r="P10" s="23" t="b">
        <f t="shared" si="3"/>
        <v>0</v>
      </c>
      <c r="Q10" s="29" t="b">
        <f t="shared" si="4"/>
        <v>1</v>
      </c>
      <c r="R10" s="30" t="b">
        <f t="shared" si="5"/>
        <v>1</v>
      </c>
    </row>
    <row r="11" spans="1:18">
      <c r="A11" s="12"/>
      <c r="B11" s="22">
        <v>947465892</v>
      </c>
      <c r="C11" s="23" t="s">
        <v>19</v>
      </c>
      <c r="D11" s="23" t="s">
        <v>17</v>
      </c>
      <c r="E11" s="24">
        <v>3434324</v>
      </c>
      <c r="F11" s="25">
        <v>41466</v>
      </c>
      <c r="G11" s="26" t="s">
        <v>0</v>
      </c>
      <c r="H11" s="23"/>
      <c r="I11" s="23">
        <v>79</v>
      </c>
      <c r="J11" s="23">
        <v>99</v>
      </c>
      <c r="K11" s="27">
        <f t="shared" si="0"/>
        <v>89</v>
      </c>
      <c r="L11" s="23">
        <v>86</v>
      </c>
      <c r="M11" s="23">
        <v>65</v>
      </c>
      <c r="N11" s="28">
        <f t="shared" si="1"/>
        <v>69.599999999999994</v>
      </c>
      <c r="O11" s="23" t="str">
        <f t="shared" si="2"/>
        <v/>
      </c>
      <c r="P11" s="23" t="b">
        <f t="shared" si="3"/>
        <v>0</v>
      </c>
      <c r="Q11" s="29" t="b">
        <f t="shared" si="4"/>
        <v>0</v>
      </c>
      <c r="R11" s="30" t="b">
        <f t="shared" si="5"/>
        <v>1</v>
      </c>
    </row>
    <row r="12" spans="1:18">
      <c r="A12" s="12"/>
      <c r="B12" s="22">
        <v>388923057</v>
      </c>
      <c r="C12" s="23" t="s">
        <v>5</v>
      </c>
      <c r="D12" s="23" t="s">
        <v>18</v>
      </c>
      <c r="E12" s="24">
        <v>8743644</v>
      </c>
      <c r="F12" s="25">
        <v>44141</v>
      </c>
      <c r="G12" s="26" t="s">
        <v>0</v>
      </c>
      <c r="H12" s="23">
        <v>60</v>
      </c>
      <c r="I12" s="23">
        <v>100</v>
      </c>
      <c r="J12" s="23">
        <v>80</v>
      </c>
      <c r="K12" s="27">
        <f t="shared" si="0"/>
        <v>80</v>
      </c>
      <c r="L12" s="23">
        <v>40</v>
      </c>
      <c r="M12" s="23">
        <v>61</v>
      </c>
      <c r="N12" s="28">
        <f t="shared" si="1"/>
        <v>60.400000000000006</v>
      </c>
      <c r="O12" s="23" t="str">
        <f t="shared" si="2"/>
        <v/>
      </c>
      <c r="P12" s="23" t="b">
        <f t="shared" si="3"/>
        <v>0</v>
      </c>
      <c r="Q12" s="29" t="b">
        <f t="shared" si="4"/>
        <v>1</v>
      </c>
      <c r="R12" s="30" t="b">
        <f t="shared" si="5"/>
        <v>1</v>
      </c>
    </row>
    <row r="13" spans="1:18" ht="13.5" thickBot="1">
      <c r="A13" s="31"/>
      <c r="B13" s="32">
        <v>244576280</v>
      </c>
      <c r="C13" s="33" t="s">
        <v>19</v>
      </c>
      <c r="D13" s="33" t="s">
        <v>18</v>
      </c>
      <c r="E13" s="34">
        <v>3252524</v>
      </c>
      <c r="F13" s="35">
        <v>44451</v>
      </c>
      <c r="G13" s="36" t="s">
        <v>0</v>
      </c>
      <c r="H13" s="33">
        <v>94</v>
      </c>
      <c r="I13" s="33">
        <v>100</v>
      </c>
      <c r="J13" s="33">
        <v>93</v>
      </c>
      <c r="K13" s="37">
        <f t="shared" si="0"/>
        <v>95.666666666666671</v>
      </c>
      <c r="L13" s="33">
        <v>95</v>
      </c>
      <c r="M13" s="33">
        <v>100</v>
      </c>
      <c r="N13" s="38">
        <f t="shared" si="1"/>
        <v>97.2</v>
      </c>
      <c r="O13" s="33" t="str">
        <f t="shared" si="2"/>
        <v>מצטיין</v>
      </c>
      <c r="P13" s="33" t="b">
        <f t="shared" si="3"/>
        <v>1</v>
      </c>
      <c r="Q13" s="39" t="b">
        <f t="shared" si="4"/>
        <v>1</v>
      </c>
      <c r="R13" s="40" t="b">
        <f t="shared" si="5"/>
        <v>1</v>
      </c>
    </row>
    <row r="14" spans="1:18" ht="14.25" thickTop="1" thickBot="1">
      <c r="L14" s="4"/>
      <c r="M14" s="4"/>
    </row>
    <row r="15" spans="1:18" ht="12.75" customHeight="1" thickTop="1">
      <c r="A15" s="41" t="s">
        <v>47</v>
      </c>
      <c r="B15" s="42" t="s">
        <v>20</v>
      </c>
      <c r="C15" s="42"/>
      <c r="D15" s="42"/>
      <c r="E15" s="42"/>
      <c r="F15" s="42"/>
      <c r="G15" s="42"/>
      <c r="H15" s="43">
        <f>AVERAGE(H4:H13)</f>
        <v>77.222222222222229</v>
      </c>
      <c r="I15" s="43">
        <f t="shared" ref="I15:N15" si="6">AVERAGE(I4:I13)</f>
        <v>85.888888888888886</v>
      </c>
      <c r="J15" s="43">
        <f t="shared" si="6"/>
        <v>85.333333333333329</v>
      </c>
      <c r="K15" s="43">
        <f t="shared" si="6"/>
        <v>82.033333333333331</v>
      </c>
      <c r="L15" s="43">
        <f t="shared" si="6"/>
        <v>83.5</v>
      </c>
      <c r="M15" s="43">
        <f t="shared" si="6"/>
        <v>73.444444444444443</v>
      </c>
      <c r="N15" s="44">
        <f t="shared" si="6"/>
        <v>73.849999999999994</v>
      </c>
    </row>
    <row r="16" spans="1:18">
      <c r="A16" s="45"/>
      <c r="B16" s="23" t="s">
        <v>21</v>
      </c>
      <c r="C16" s="23"/>
      <c r="D16" s="23"/>
      <c r="E16" s="23"/>
      <c r="F16" s="23"/>
      <c r="G16" s="23"/>
      <c r="H16" s="27">
        <f>MEDIAN(H4:H13)</f>
        <v>81</v>
      </c>
      <c r="I16" s="27">
        <f t="shared" ref="I16:N16" si="7">MEDIAN(I4:I13)</f>
        <v>86</v>
      </c>
      <c r="J16" s="27">
        <f t="shared" si="7"/>
        <v>85</v>
      </c>
      <c r="K16" s="27">
        <f t="shared" si="7"/>
        <v>83.75</v>
      </c>
      <c r="L16" s="27">
        <f t="shared" si="7"/>
        <v>90</v>
      </c>
      <c r="M16" s="27">
        <f t="shared" si="7"/>
        <v>80</v>
      </c>
      <c r="N16" s="46">
        <f t="shared" si="7"/>
        <v>76.650000000000006</v>
      </c>
    </row>
    <row r="17" spans="1:14">
      <c r="A17" s="45"/>
      <c r="B17" s="23" t="s">
        <v>22</v>
      </c>
      <c r="C17" s="23"/>
      <c r="D17" s="23"/>
      <c r="E17" s="23"/>
      <c r="F17" s="23"/>
      <c r="G17" s="23"/>
      <c r="H17" s="27" t="e">
        <f>MODE(H4:H13)</f>
        <v>#N/A</v>
      </c>
      <c r="I17" s="27">
        <f t="shared" ref="I17:N17" si="8">MODE(I4:I13)</f>
        <v>79</v>
      </c>
      <c r="J17" s="27">
        <f t="shared" si="8"/>
        <v>99</v>
      </c>
      <c r="K17" s="27" t="e">
        <f t="shared" si="8"/>
        <v>#N/A</v>
      </c>
      <c r="L17" s="27">
        <f t="shared" si="8"/>
        <v>99</v>
      </c>
      <c r="M17" s="27" t="e">
        <f t="shared" si="8"/>
        <v>#N/A</v>
      </c>
      <c r="N17" s="46" t="e">
        <f t="shared" si="8"/>
        <v>#N/A</v>
      </c>
    </row>
    <row r="18" spans="1:14">
      <c r="A18" s="45"/>
      <c r="B18" s="23" t="s">
        <v>23</v>
      </c>
      <c r="C18" s="23"/>
      <c r="D18" s="23"/>
      <c r="E18" s="23"/>
      <c r="F18" s="23"/>
      <c r="G18" s="23"/>
      <c r="H18" s="27">
        <f>MAX(H4:H13)</f>
        <v>94</v>
      </c>
      <c r="I18" s="27">
        <f t="shared" ref="I18:N18" si="9">MAX(I4:I13)</f>
        <v>100</v>
      </c>
      <c r="J18" s="27">
        <f t="shared" si="9"/>
        <v>99</v>
      </c>
      <c r="K18" s="27">
        <f t="shared" si="9"/>
        <v>95.666666666666671</v>
      </c>
      <c r="L18" s="27">
        <f t="shared" si="9"/>
        <v>100</v>
      </c>
      <c r="M18" s="27">
        <f t="shared" si="9"/>
        <v>100</v>
      </c>
      <c r="N18" s="46">
        <f t="shared" si="9"/>
        <v>97.2</v>
      </c>
    </row>
    <row r="19" spans="1:14">
      <c r="A19" s="45"/>
      <c r="B19" s="23" t="s">
        <v>24</v>
      </c>
      <c r="C19" s="23"/>
      <c r="D19" s="23"/>
      <c r="E19" s="23"/>
      <c r="F19" s="23"/>
      <c r="G19" s="23"/>
      <c r="H19" s="27">
        <f>MIN(H4:H13)</f>
        <v>45</v>
      </c>
      <c r="I19" s="27">
        <f t="shared" ref="I19:N19" si="10">MIN(I4:I13)</f>
        <v>60</v>
      </c>
      <c r="J19" s="27">
        <f t="shared" si="10"/>
        <v>69</v>
      </c>
      <c r="K19" s="27">
        <f t="shared" si="10"/>
        <v>52.5</v>
      </c>
      <c r="L19" s="27">
        <f t="shared" si="10"/>
        <v>40</v>
      </c>
      <c r="M19" s="27">
        <f t="shared" si="10"/>
        <v>45</v>
      </c>
      <c r="N19" s="46">
        <f t="shared" si="10"/>
        <v>43.7</v>
      </c>
    </row>
    <row r="20" spans="1:14">
      <c r="A20" s="45"/>
      <c r="B20" s="23" t="s">
        <v>43</v>
      </c>
      <c r="C20" s="23"/>
      <c r="D20" s="23"/>
      <c r="E20" s="23"/>
      <c r="F20" s="23"/>
      <c r="G20" s="23"/>
      <c r="H20" s="27">
        <f>STDEV(H4:H13)</f>
        <v>16.536155673083279</v>
      </c>
      <c r="I20" s="27">
        <f t="shared" ref="I20:N20" si="11">STDEV(I4:I13)</f>
        <v>13.166666666666675</v>
      </c>
      <c r="J20" s="27">
        <f t="shared" si="11"/>
        <v>10.428326807307105</v>
      </c>
      <c r="K20" s="27">
        <f t="shared" si="11"/>
        <v>11.67534069082849</v>
      </c>
      <c r="L20" s="27">
        <f t="shared" si="11"/>
        <v>20.23885152648517</v>
      </c>
      <c r="M20" s="27">
        <f t="shared" si="11"/>
        <v>19.190564811327921</v>
      </c>
      <c r="N20" s="46">
        <f t="shared" si="11"/>
        <v>15.877534793257764</v>
      </c>
    </row>
    <row r="21" spans="1:14">
      <c r="A21" s="45"/>
      <c r="B21" s="23" t="s">
        <v>44</v>
      </c>
      <c r="C21" s="23"/>
      <c r="D21" s="23"/>
      <c r="E21" s="23"/>
      <c r="F21" s="23"/>
      <c r="G21" s="23"/>
      <c r="H21" s="27">
        <f>VAR(H4:H13)</f>
        <v>273.44444444444434</v>
      </c>
      <c r="I21" s="27">
        <f t="shared" ref="I21:N21" si="12">VAR(I4:I13)</f>
        <v>173.36111111111131</v>
      </c>
      <c r="J21" s="27">
        <f t="shared" si="12"/>
        <v>108.75</v>
      </c>
      <c r="K21" s="27">
        <f t="shared" si="12"/>
        <v>136.31358024691548</v>
      </c>
      <c r="L21" s="27">
        <f t="shared" si="12"/>
        <v>409.61111111111109</v>
      </c>
      <c r="M21" s="27">
        <f t="shared" si="12"/>
        <v>368.27777777777737</v>
      </c>
      <c r="N21" s="46">
        <f t="shared" si="12"/>
        <v>252.09611111111087</v>
      </c>
    </row>
    <row r="22" spans="1:14">
      <c r="A22" s="45"/>
      <c r="B22" s="23" t="s">
        <v>37</v>
      </c>
      <c r="C22" s="23"/>
      <c r="D22" s="23"/>
      <c r="E22" s="23"/>
      <c r="F22" s="23"/>
      <c r="G22" s="23"/>
      <c r="H22" s="23">
        <f>COUNT(H4:H13)</f>
        <v>9</v>
      </c>
      <c r="I22" s="23">
        <f t="shared" ref="I22:N22" si="13">COUNT(I4:I13)</f>
        <v>9</v>
      </c>
      <c r="J22" s="23">
        <f t="shared" si="13"/>
        <v>9</v>
      </c>
      <c r="K22" s="23">
        <f t="shared" si="13"/>
        <v>10</v>
      </c>
      <c r="L22" s="23">
        <f t="shared" si="13"/>
        <v>10</v>
      </c>
      <c r="M22" s="23">
        <f t="shared" si="13"/>
        <v>9</v>
      </c>
      <c r="N22" s="30">
        <f t="shared" si="13"/>
        <v>10</v>
      </c>
    </row>
    <row r="23" spans="1:14">
      <c r="A23" s="45"/>
      <c r="B23" s="23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7"/>
    </row>
    <row r="24" spans="1:14">
      <c r="A24" s="45"/>
      <c r="B24" s="23" t="s">
        <v>52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7"/>
    </row>
    <row r="25" spans="1:14">
      <c r="A25" s="45"/>
      <c r="B25" s="23" t="s">
        <v>53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7"/>
    </row>
    <row r="26" spans="1:14">
      <c r="A26" s="45"/>
      <c r="B26" s="26" t="s">
        <v>60</v>
      </c>
      <c r="C26" s="23" t="str">
        <f>B45</f>
        <v>סטודנטים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</row>
    <row r="27" spans="1:14">
      <c r="A27" s="48"/>
      <c r="B27" s="49"/>
      <c r="C27" s="23" t="str">
        <f>B46</f>
        <v>סטודנטיות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>
      <c r="A28" s="48"/>
      <c r="B28" s="49" t="s">
        <v>38</v>
      </c>
      <c r="C28" s="49"/>
      <c r="D28" s="49">
        <f>COUNTA(C4:C13)</f>
        <v>10</v>
      </c>
      <c r="E28" s="49"/>
      <c r="F28" s="49"/>
      <c r="G28" s="51" t="s">
        <v>61</v>
      </c>
      <c r="H28" s="52"/>
      <c r="I28" s="52"/>
      <c r="J28" s="52"/>
      <c r="K28" s="52"/>
      <c r="L28" s="52"/>
      <c r="M28" s="52"/>
      <c r="N28" s="53"/>
    </row>
    <row r="29" spans="1:14">
      <c r="A29" s="48"/>
      <c r="B29" s="26" t="s">
        <v>60</v>
      </c>
      <c r="C29" s="49" t="str">
        <f>B45</f>
        <v>סטודנטים</v>
      </c>
      <c r="D29" s="49"/>
      <c r="E29" s="49"/>
      <c r="F29" s="49"/>
      <c r="G29" s="54" t="s">
        <v>62</v>
      </c>
      <c r="H29" s="52"/>
      <c r="I29" s="52"/>
      <c r="J29" s="52"/>
      <c r="K29" s="52"/>
      <c r="L29" s="52"/>
      <c r="M29" s="52"/>
      <c r="N29" s="53"/>
    </row>
    <row r="30" spans="1:14" ht="13.5" thickBot="1">
      <c r="A30" s="55"/>
      <c r="B30" s="33"/>
      <c r="C30" s="33" t="str">
        <f>B46</f>
        <v>סטודנטיות</v>
      </c>
      <c r="D30" s="33"/>
      <c r="E30" s="33"/>
      <c r="F30" s="33"/>
      <c r="G30" s="33" t="s">
        <v>62</v>
      </c>
      <c r="H30" s="56"/>
      <c r="I30" s="57"/>
      <c r="J30" s="56"/>
      <c r="K30" s="56"/>
      <c r="L30" s="56"/>
      <c r="M30" s="56"/>
      <c r="N30" s="58"/>
    </row>
    <row r="31" spans="1:14" ht="14.25" thickTop="1" thickBot="1">
      <c r="L31" s="4"/>
      <c r="M31" s="4"/>
    </row>
    <row r="32" spans="1:14" ht="13.5" thickTop="1">
      <c r="A32" s="59" t="s">
        <v>48</v>
      </c>
      <c r="B32" s="42" t="s">
        <v>26</v>
      </c>
      <c r="C32" s="1">
        <v>0.1</v>
      </c>
      <c r="L32" s="4"/>
      <c r="M32" s="4"/>
    </row>
    <row r="33" spans="1:14">
      <c r="A33" s="60"/>
      <c r="B33" s="23" t="s">
        <v>27</v>
      </c>
      <c r="C33" s="2">
        <v>0.1</v>
      </c>
      <c r="L33" s="4"/>
      <c r="M33" s="4"/>
    </row>
    <row r="34" spans="1:14">
      <c r="A34" s="60"/>
      <c r="B34" s="23" t="s">
        <v>28</v>
      </c>
      <c r="C34" s="2">
        <v>0.1</v>
      </c>
      <c r="L34" s="4"/>
      <c r="M34" s="4"/>
    </row>
    <row r="35" spans="1:14">
      <c r="A35" s="60"/>
      <c r="B35" s="23" t="s">
        <v>29</v>
      </c>
      <c r="C35" s="2">
        <v>0.3</v>
      </c>
      <c r="L35" s="4"/>
      <c r="M35" s="4"/>
    </row>
    <row r="36" spans="1:14">
      <c r="A36" s="60"/>
      <c r="B36" s="23" t="s">
        <v>30</v>
      </c>
      <c r="C36" s="2">
        <v>0.4</v>
      </c>
      <c r="L36" s="4"/>
      <c r="M36" s="4"/>
    </row>
    <row r="37" spans="1:14" ht="13.5" thickBot="1">
      <c r="A37" s="61"/>
      <c r="B37" s="33" t="s">
        <v>31</v>
      </c>
      <c r="C37" s="62">
        <f>SUM(C32:C36)</f>
        <v>1</v>
      </c>
      <c r="L37" s="4"/>
      <c r="M37" s="4"/>
    </row>
    <row r="38" spans="1:14" ht="12.75" customHeight="1" thickTop="1" thickBot="1">
      <c r="L38" s="4"/>
      <c r="M38" s="4"/>
    </row>
    <row r="39" spans="1:14" ht="13.5" thickTop="1">
      <c r="A39" s="59" t="s">
        <v>49</v>
      </c>
      <c r="B39" s="42"/>
      <c r="C39" s="42" t="s">
        <v>32</v>
      </c>
      <c r="D39" s="63" t="s">
        <v>33</v>
      </c>
      <c r="L39" s="4"/>
      <c r="M39" s="4"/>
      <c r="N39" s="5"/>
    </row>
    <row r="40" spans="1:14">
      <c r="A40" s="60"/>
      <c r="B40" s="23" t="s">
        <v>34</v>
      </c>
      <c r="C40" s="27">
        <v>0</v>
      </c>
      <c r="D40" s="46">
        <v>59.49</v>
      </c>
      <c r="E40" s="64"/>
      <c r="F40" s="64"/>
      <c r="G40" s="64"/>
      <c r="L40" s="4"/>
      <c r="M40" s="4"/>
      <c r="N40" s="65"/>
    </row>
    <row r="41" spans="1:14">
      <c r="A41" s="60"/>
      <c r="B41" s="23" t="s">
        <v>35</v>
      </c>
      <c r="C41" s="27">
        <v>59.5</v>
      </c>
      <c r="D41" s="46">
        <v>84.49</v>
      </c>
      <c r="E41" s="64"/>
      <c r="F41" s="64"/>
      <c r="G41" s="64"/>
      <c r="L41" s="4"/>
      <c r="M41" s="4"/>
      <c r="N41" s="5"/>
    </row>
    <row r="42" spans="1:14" ht="13.5" thickBot="1">
      <c r="A42" s="61"/>
      <c r="B42" s="33" t="s">
        <v>36</v>
      </c>
      <c r="C42" s="37">
        <f>84.5</f>
        <v>84.5</v>
      </c>
      <c r="D42" s="66">
        <v>100</v>
      </c>
      <c r="E42" s="67"/>
      <c r="F42" s="64"/>
      <c r="G42" s="64"/>
      <c r="L42" s="4"/>
      <c r="M42" s="4"/>
      <c r="N42" s="5"/>
    </row>
    <row r="43" spans="1:14" ht="14.25" thickTop="1" thickBot="1"/>
    <row r="44" spans="1:14" ht="13.5" thickTop="1">
      <c r="A44" s="59" t="s">
        <v>58</v>
      </c>
      <c r="B44" s="68" t="s">
        <v>8</v>
      </c>
      <c r="C44" s="69"/>
    </row>
    <row r="45" spans="1:14">
      <c r="A45" s="60"/>
      <c r="B45" s="23" t="s">
        <v>56</v>
      </c>
      <c r="C45" s="46" t="s">
        <v>17</v>
      </c>
    </row>
    <row r="46" spans="1:14" ht="13.5" thickBot="1">
      <c r="A46" s="61"/>
      <c r="B46" s="33" t="s">
        <v>57</v>
      </c>
      <c r="C46" s="66" t="s">
        <v>18</v>
      </c>
    </row>
    <row r="47" spans="1:14" ht="13.5" thickTop="1"/>
  </sheetData>
  <mergeCells count="7">
    <mergeCell ref="A1:R1"/>
    <mergeCell ref="A3:A13"/>
    <mergeCell ref="A15:A30"/>
    <mergeCell ref="A32:A37"/>
    <mergeCell ref="A39:A42"/>
    <mergeCell ref="A44:A46"/>
    <mergeCell ref="B44:C44"/>
  </mergeCells>
  <conditionalFormatting sqref="B4:B13">
    <cfRule type="duplicateValues" dxfId="19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 val="0"/>
        <cfvo type="max" val="0"/>
        <color rgb="FF008AEF"/>
      </dataBar>
    </cfRule>
  </conditionalFormatting>
  <conditionalFormatting sqref="O4:O13">
    <cfRule type="cellIs" dxfId="18" priority="2" operator="equal">
      <formula>$B$40</formula>
    </cfRule>
    <cfRule type="cellIs" dxfId="17" priority="3" operator="equal">
      <formula>$B$41</formula>
    </cfRule>
    <cfRule type="cellIs" dxfId="16" priority="4" operator="equal">
      <formula>$B$42</formula>
    </cfRule>
  </conditionalFormatting>
  <conditionalFormatting sqref="B4:R13">
    <cfRule type="expression" dxfId="15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7"/>
  <sheetViews>
    <sheetView rightToLeft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/>
  <cols>
    <col min="1" max="1" width="4.7109375" style="4" customWidth="1"/>
    <col min="2" max="2" width="14.7109375" style="4" bestFit="1" customWidth="1"/>
    <col min="3" max="3" width="8.42578125" style="4" bestFit="1" customWidth="1"/>
    <col min="4" max="4" width="6.5703125" style="4" bestFit="1" customWidth="1"/>
    <col min="5" max="5" width="8.5703125" style="4" bestFit="1" customWidth="1"/>
    <col min="6" max="6" width="8.42578125" style="4" bestFit="1" customWidth="1"/>
    <col min="7" max="7" width="8.140625" style="4" bestFit="1" customWidth="1"/>
    <col min="8" max="10" width="6.5703125" style="4" customWidth="1"/>
    <col min="11" max="11" width="8" style="4" bestFit="1" customWidth="1"/>
    <col min="12" max="13" width="6.5703125" style="5" bestFit="1" customWidth="1"/>
    <col min="14" max="14" width="7.7109375" style="4" bestFit="1" customWidth="1"/>
    <col min="15" max="15" width="6.28515625" style="4" bestFit="1" customWidth="1"/>
    <col min="16" max="16" width="8" style="4" bestFit="1" customWidth="1"/>
    <col min="17" max="17" width="7.85546875" style="4" bestFit="1" customWidth="1"/>
    <col min="18" max="18" width="7" style="4" bestFit="1" customWidth="1"/>
    <col min="19" max="16384" width="9.140625" style="4"/>
  </cols>
  <sheetData>
    <row r="1" spans="1:18" ht="3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thickBot="1"/>
    <row r="3" spans="1:18" s="11" customFormat="1" ht="27" thickTop="1" thickBot="1">
      <c r="A3" s="6" t="s">
        <v>46</v>
      </c>
      <c r="B3" s="7" t="s">
        <v>41</v>
      </c>
      <c r="C3" s="8" t="s">
        <v>1</v>
      </c>
      <c r="D3" s="8" t="s">
        <v>8</v>
      </c>
      <c r="E3" s="8" t="s">
        <v>51</v>
      </c>
      <c r="F3" s="8" t="s">
        <v>50</v>
      </c>
      <c r="G3" s="8" t="s">
        <v>54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39</v>
      </c>
      <c r="Q3" s="9" t="s">
        <v>40</v>
      </c>
      <c r="R3" s="10" t="s">
        <v>59</v>
      </c>
    </row>
    <row r="4" spans="1:18">
      <c r="A4" s="12"/>
      <c r="B4" s="13">
        <v>123456789</v>
      </c>
      <c r="C4" s="14" t="s">
        <v>2</v>
      </c>
      <c r="D4" s="14" t="s">
        <v>17</v>
      </c>
      <c r="E4" s="15">
        <v>9877665</v>
      </c>
      <c r="F4" s="16">
        <v>123</v>
      </c>
      <c r="G4" s="17" t="s">
        <v>55</v>
      </c>
      <c r="H4" s="14">
        <v>89</v>
      </c>
      <c r="I4" s="14">
        <v>86</v>
      </c>
      <c r="J4" s="14">
        <v>99</v>
      </c>
      <c r="K4" s="18">
        <f>AVERAGE(H4:J4)</f>
        <v>91.333333333333329</v>
      </c>
      <c r="L4" s="14">
        <v>99</v>
      </c>
      <c r="M4" s="14">
        <v>80</v>
      </c>
      <c r="N4" s="19">
        <f>H4*$C$32+I4*$C$33+J4*$C$34+L4*$C$35+M4*$C$36</f>
        <v>89.1</v>
      </c>
      <c r="O4" s="14" t="str">
        <f>IF(N4&lt;$C$41,$B$40,IF(N4&lt;$C$42,$B$41,$B$42))</f>
        <v>מצטיין</v>
      </c>
      <c r="P4" s="14" t="str">
        <f>IF(AND(D4=$C$46,O4=$B$42),"מלגה","")</f>
        <v/>
      </c>
      <c r="Q4" s="20" t="str">
        <f>IF(OR(D4=$C$46,O4=$B$42),"מלגה","")</f>
        <v>מלגה</v>
      </c>
      <c r="R4" s="21" t="str">
        <f>IF(NOT(N4&lt;$C$41),"מלגה","")</f>
        <v>מלגה</v>
      </c>
    </row>
    <row r="5" spans="1:18">
      <c r="A5" s="12"/>
      <c r="B5" s="22">
        <v>193878400</v>
      </c>
      <c r="C5" s="23" t="s">
        <v>3</v>
      </c>
      <c r="D5" s="23" t="s">
        <v>18</v>
      </c>
      <c r="E5" s="24">
        <v>9876544</v>
      </c>
      <c r="F5" s="25">
        <v>70000</v>
      </c>
      <c r="G5" s="26" t="s">
        <v>55</v>
      </c>
      <c r="H5" s="23">
        <v>81</v>
      </c>
      <c r="I5" s="23">
        <v>80</v>
      </c>
      <c r="J5" s="23">
        <v>82</v>
      </c>
      <c r="K5" s="27">
        <f t="shared" ref="K5:K13" si="0">AVERAGE(H5:J5)</f>
        <v>81</v>
      </c>
      <c r="L5" s="23">
        <v>81</v>
      </c>
      <c r="M5" s="23">
        <v>81</v>
      </c>
      <c r="N5" s="28">
        <f t="shared" ref="N5:N13" si="1">H5*$C$32+I5*$C$33+J5*$C$34+L5*$C$35+M5*$C$36</f>
        <v>81</v>
      </c>
      <c r="O5" s="23" t="str">
        <f t="shared" ref="O5:O13" si="2">IF(N5&lt;$C$41,$B$40,IF(N5&lt;$C$42,$B$41,$B$42))</f>
        <v>עובר</v>
      </c>
      <c r="P5" s="23" t="str">
        <f t="shared" ref="P5:P13" si="3">IF(AND(D5=$C$46,O5=$B$42),"מלגה","")</f>
        <v/>
      </c>
      <c r="Q5" s="29" t="str">
        <f t="shared" ref="Q5:Q13" si="4">IF(OR(D5=$C$46,O5=$B$42),"מלגה","")</f>
        <v>מלגה</v>
      </c>
      <c r="R5" s="30" t="str">
        <f t="shared" ref="R5:R13" si="5">IF(NOT(N5&lt;$C$41),"מלגה","")</f>
        <v>מלגה</v>
      </c>
    </row>
    <row r="6" spans="1:18">
      <c r="A6" s="12"/>
      <c r="B6" s="22">
        <v>658370843</v>
      </c>
      <c r="C6" s="23" t="s">
        <v>4</v>
      </c>
      <c r="D6" s="23" t="s">
        <v>18</v>
      </c>
      <c r="E6" s="24">
        <v>2118758</v>
      </c>
      <c r="F6" s="25">
        <v>55326</v>
      </c>
      <c r="G6" s="26" t="s">
        <v>55</v>
      </c>
      <c r="H6" s="23">
        <v>67</v>
      </c>
      <c r="I6" s="23">
        <v>99</v>
      </c>
      <c r="J6" s="23">
        <v>69</v>
      </c>
      <c r="K6" s="27">
        <f t="shared" si="0"/>
        <v>78.333333333333329</v>
      </c>
      <c r="L6" s="23">
        <v>90</v>
      </c>
      <c r="M6" s="23">
        <v>85</v>
      </c>
      <c r="N6" s="28">
        <f t="shared" si="1"/>
        <v>84.5</v>
      </c>
      <c r="O6" s="23" t="str">
        <f t="shared" si="2"/>
        <v>מצטיין</v>
      </c>
      <c r="P6" s="23" t="str">
        <f t="shared" si="3"/>
        <v>מלגה</v>
      </c>
      <c r="Q6" s="29" t="str">
        <f t="shared" si="4"/>
        <v>מלגה</v>
      </c>
      <c r="R6" s="30" t="str">
        <f t="shared" si="5"/>
        <v>מלגה</v>
      </c>
    </row>
    <row r="7" spans="1:18">
      <c r="A7" s="12"/>
      <c r="B7" s="22">
        <v>830998987</v>
      </c>
      <c r="C7" s="23" t="s">
        <v>5</v>
      </c>
      <c r="D7" s="23" t="s">
        <v>18</v>
      </c>
      <c r="E7" s="24">
        <v>3527439</v>
      </c>
      <c r="F7" s="25">
        <v>56324</v>
      </c>
      <c r="G7" s="26" t="s">
        <v>55</v>
      </c>
      <c r="H7" s="23">
        <v>80</v>
      </c>
      <c r="I7" s="23"/>
      <c r="J7" s="23">
        <v>87</v>
      </c>
      <c r="K7" s="27">
        <f t="shared" si="0"/>
        <v>83.5</v>
      </c>
      <c r="L7" s="23">
        <v>90</v>
      </c>
      <c r="M7" s="23"/>
      <c r="N7" s="28">
        <f t="shared" si="1"/>
        <v>43.7</v>
      </c>
      <c r="O7" s="23" t="str">
        <f t="shared" si="2"/>
        <v>נכשל</v>
      </c>
      <c r="P7" s="23" t="str">
        <f t="shared" si="3"/>
        <v/>
      </c>
      <c r="Q7" s="29" t="str">
        <f t="shared" si="4"/>
        <v>מלגה</v>
      </c>
      <c r="R7" s="30" t="str">
        <f t="shared" si="5"/>
        <v/>
      </c>
    </row>
    <row r="8" spans="1:18">
      <c r="A8" s="12"/>
      <c r="B8" s="22">
        <v>123456789</v>
      </c>
      <c r="C8" s="23" t="s">
        <v>42</v>
      </c>
      <c r="D8" s="23" t="s">
        <v>17</v>
      </c>
      <c r="E8" s="24">
        <v>7563094</v>
      </c>
      <c r="F8" s="25">
        <v>86534</v>
      </c>
      <c r="G8" s="26" t="s">
        <v>55</v>
      </c>
      <c r="H8" s="23">
        <v>91</v>
      </c>
      <c r="I8" s="23">
        <v>79</v>
      </c>
      <c r="J8" s="23">
        <v>85</v>
      </c>
      <c r="K8" s="27">
        <f t="shared" si="0"/>
        <v>85</v>
      </c>
      <c r="L8" s="23">
        <v>100</v>
      </c>
      <c r="M8" s="23">
        <v>50</v>
      </c>
      <c r="N8" s="28">
        <f t="shared" si="1"/>
        <v>75.5</v>
      </c>
      <c r="O8" s="23" t="str">
        <f t="shared" si="2"/>
        <v>עובר</v>
      </c>
      <c r="P8" s="23" t="str">
        <f t="shared" si="3"/>
        <v/>
      </c>
      <c r="Q8" s="29" t="str">
        <f t="shared" si="4"/>
        <v/>
      </c>
      <c r="R8" s="30" t="str">
        <f t="shared" si="5"/>
        <v>מלגה</v>
      </c>
    </row>
    <row r="9" spans="1:18">
      <c r="A9" s="12"/>
      <c r="B9" s="22">
        <v>298754355</v>
      </c>
      <c r="C9" s="23" t="s">
        <v>6</v>
      </c>
      <c r="D9" s="23" t="s">
        <v>17</v>
      </c>
      <c r="E9" s="24">
        <v>8763456</v>
      </c>
      <c r="F9" s="25">
        <v>83934</v>
      </c>
      <c r="G9" s="26" t="s">
        <v>0</v>
      </c>
      <c r="H9" s="23">
        <v>88</v>
      </c>
      <c r="I9" s="23">
        <v>90</v>
      </c>
      <c r="J9" s="23">
        <v>74</v>
      </c>
      <c r="K9" s="27">
        <f t="shared" si="0"/>
        <v>84</v>
      </c>
      <c r="L9" s="23">
        <v>55</v>
      </c>
      <c r="M9" s="23">
        <v>45</v>
      </c>
      <c r="N9" s="28">
        <f t="shared" si="1"/>
        <v>59.7</v>
      </c>
      <c r="O9" s="23" t="str">
        <f t="shared" si="2"/>
        <v>עובר</v>
      </c>
      <c r="P9" s="23" t="str">
        <f t="shared" si="3"/>
        <v/>
      </c>
      <c r="Q9" s="29" t="str">
        <f t="shared" si="4"/>
        <v/>
      </c>
      <c r="R9" s="30" t="str">
        <f t="shared" si="5"/>
        <v>מלגה</v>
      </c>
    </row>
    <row r="10" spans="1:18">
      <c r="A10" s="12"/>
      <c r="B10" s="22">
        <v>983687692</v>
      </c>
      <c r="C10" s="23" t="s">
        <v>7</v>
      </c>
      <c r="D10" s="23" t="s">
        <v>18</v>
      </c>
      <c r="E10" s="24">
        <v>6347234</v>
      </c>
      <c r="F10" s="25">
        <v>55235</v>
      </c>
      <c r="G10" s="26" t="s">
        <v>0</v>
      </c>
      <c r="H10" s="23">
        <v>45</v>
      </c>
      <c r="I10" s="23">
        <v>60</v>
      </c>
      <c r="J10" s="23"/>
      <c r="K10" s="27">
        <f t="shared" si="0"/>
        <v>52.5</v>
      </c>
      <c r="L10" s="23">
        <v>99</v>
      </c>
      <c r="M10" s="23">
        <v>94</v>
      </c>
      <c r="N10" s="28">
        <f t="shared" si="1"/>
        <v>77.800000000000011</v>
      </c>
      <c r="O10" s="23" t="str">
        <f t="shared" si="2"/>
        <v>עובר</v>
      </c>
      <c r="P10" s="23" t="str">
        <f t="shared" si="3"/>
        <v/>
      </c>
      <c r="Q10" s="29" t="str">
        <f t="shared" si="4"/>
        <v>מלגה</v>
      </c>
      <c r="R10" s="30" t="str">
        <f t="shared" si="5"/>
        <v>מלגה</v>
      </c>
    </row>
    <row r="11" spans="1:18">
      <c r="A11" s="12"/>
      <c r="B11" s="22">
        <v>947465892</v>
      </c>
      <c r="C11" s="23" t="s">
        <v>19</v>
      </c>
      <c r="D11" s="23" t="s">
        <v>17</v>
      </c>
      <c r="E11" s="24">
        <v>3434324</v>
      </c>
      <c r="F11" s="25">
        <v>41466</v>
      </c>
      <c r="G11" s="26" t="s">
        <v>0</v>
      </c>
      <c r="H11" s="23"/>
      <c r="I11" s="23">
        <v>79</v>
      </c>
      <c r="J11" s="23">
        <v>99</v>
      </c>
      <c r="K11" s="27">
        <f t="shared" si="0"/>
        <v>89</v>
      </c>
      <c r="L11" s="23">
        <v>86</v>
      </c>
      <c r="M11" s="23">
        <v>65</v>
      </c>
      <c r="N11" s="28">
        <f t="shared" si="1"/>
        <v>69.599999999999994</v>
      </c>
      <c r="O11" s="23" t="str">
        <f t="shared" si="2"/>
        <v>עובר</v>
      </c>
      <c r="P11" s="23" t="str">
        <f t="shared" si="3"/>
        <v/>
      </c>
      <c r="Q11" s="29" t="str">
        <f t="shared" si="4"/>
        <v/>
      </c>
      <c r="R11" s="30" t="str">
        <f t="shared" si="5"/>
        <v>מלגה</v>
      </c>
    </row>
    <row r="12" spans="1:18">
      <c r="A12" s="12"/>
      <c r="B12" s="22">
        <v>388923057</v>
      </c>
      <c r="C12" s="23" t="s">
        <v>5</v>
      </c>
      <c r="D12" s="23" t="s">
        <v>18</v>
      </c>
      <c r="E12" s="24">
        <v>8743644</v>
      </c>
      <c r="F12" s="25">
        <v>44141</v>
      </c>
      <c r="G12" s="26" t="s">
        <v>0</v>
      </c>
      <c r="H12" s="23">
        <v>60</v>
      </c>
      <c r="I12" s="23">
        <v>100</v>
      </c>
      <c r="J12" s="23">
        <v>80</v>
      </c>
      <c r="K12" s="27">
        <f t="shared" si="0"/>
        <v>80</v>
      </c>
      <c r="L12" s="23">
        <v>40</v>
      </c>
      <c r="M12" s="23">
        <v>61</v>
      </c>
      <c r="N12" s="28">
        <f t="shared" si="1"/>
        <v>60.400000000000006</v>
      </c>
      <c r="O12" s="23" t="str">
        <f t="shared" si="2"/>
        <v>עובר</v>
      </c>
      <c r="P12" s="23" t="str">
        <f t="shared" si="3"/>
        <v/>
      </c>
      <c r="Q12" s="29" t="str">
        <f t="shared" si="4"/>
        <v>מלגה</v>
      </c>
      <c r="R12" s="30" t="str">
        <f t="shared" si="5"/>
        <v>מלגה</v>
      </c>
    </row>
    <row r="13" spans="1:18" ht="13.5" thickBot="1">
      <c r="A13" s="31"/>
      <c r="B13" s="32">
        <v>244576280</v>
      </c>
      <c r="C13" s="33" t="s">
        <v>19</v>
      </c>
      <c r="D13" s="33" t="s">
        <v>18</v>
      </c>
      <c r="E13" s="34">
        <v>3252524</v>
      </c>
      <c r="F13" s="35">
        <v>44451</v>
      </c>
      <c r="G13" s="36" t="s">
        <v>0</v>
      </c>
      <c r="H13" s="33">
        <v>94</v>
      </c>
      <c r="I13" s="33">
        <v>100</v>
      </c>
      <c r="J13" s="33">
        <v>93</v>
      </c>
      <c r="K13" s="37">
        <f t="shared" si="0"/>
        <v>95.666666666666671</v>
      </c>
      <c r="L13" s="33">
        <v>95</v>
      </c>
      <c r="M13" s="33">
        <v>100</v>
      </c>
      <c r="N13" s="38">
        <f t="shared" si="1"/>
        <v>97.2</v>
      </c>
      <c r="O13" s="33" t="str">
        <f t="shared" si="2"/>
        <v>מצטיין</v>
      </c>
      <c r="P13" s="33" t="str">
        <f t="shared" si="3"/>
        <v>מלגה</v>
      </c>
      <c r="Q13" s="39" t="str">
        <f t="shared" si="4"/>
        <v>מלגה</v>
      </c>
      <c r="R13" s="40" t="str">
        <f t="shared" si="5"/>
        <v>מלגה</v>
      </c>
    </row>
    <row r="14" spans="1:18" ht="14.25" thickTop="1" thickBot="1">
      <c r="L14" s="4"/>
      <c r="M14" s="4"/>
    </row>
    <row r="15" spans="1:18" ht="12.75" customHeight="1" thickTop="1">
      <c r="A15" s="41" t="s">
        <v>47</v>
      </c>
      <c r="B15" s="42" t="s">
        <v>20</v>
      </c>
      <c r="C15" s="42"/>
      <c r="D15" s="42"/>
      <c r="E15" s="42"/>
      <c r="F15" s="42"/>
      <c r="G15" s="42"/>
      <c r="H15" s="43">
        <f>AVERAGE(H4:H13)</f>
        <v>77.222222222222229</v>
      </c>
      <c r="I15" s="43">
        <f t="shared" ref="I15:N15" si="6">AVERAGE(I4:I13)</f>
        <v>85.888888888888886</v>
      </c>
      <c r="J15" s="43">
        <f t="shared" si="6"/>
        <v>85.333333333333329</v>
      </c>
      <c r="K15" s="43">
        <f t="shared" si="6"/>
        <v>82.033333333333331</v>
      </c>
      <c r="L15" s="43">
        <f t="shared" si="6"/>
        <v>83.5</v>
      </c>
      <c r="M15" s="43">
        <f t="shared" si="6"/>
        <v>73.444444444444443</v>
      </c>
      <c r="N15" s="44">
        <f t="shared" si="6"/>
        <v>73.849999999999994</v>
      </c>
    </row>
    <row r="16" spans="1:18">
      <c r="A16" s="45"/>
      <c r="B16" s="23" t="s">
        <v>21</v>
      </c>
      <c r="C16" s="23"/>
      <c r="D16" s="23"/>
      <c r="E16" s="23"/>
      <c r="F16" s="23"/>
      <c r="G16" s="23"/>
      <c r="H16" s="27">
        <f>MEDIAN(H4:H13)</f>
        <v>81</v>
      </c>
      <c r="I16" s="27">
        <f t="shared" ref="I16:N16" si="7">MEDIAN(I4:I13)</f>
        <v>86</v>
      </c>
      <c r="J16" s="27">
        <f t="shared" si="7"/>
        <v>85</v>
      </c>
      <c r="K16" s="27">
        <f t="shared" si="7"/>
        <v>83.75</v>
      </c>
      <c r="L16" s="27">
        <f t="shared" si="7"/>
        <v>90</v>
      </c>
      <c r="M16" s="27">
        <f t="shared" si="7"/>
        <v>80</v>
      </c>
      <c r="N16" s="46">
        <f t="shared" si="7"/>
        <v>76.650000000000006</v>
      </c>
    </row>
    <row r="17" spans="1:14">
      <c r="A17" s="45"/>
      <c r="B17" s="23" t="s">
        <v>22</v>
      </c>
      <c r="C17" s="23"/>
      <c r="D17" s="23"/>
      <c r="E17" s="23"/>
      <c r="F17" s="23"/>
      <c r="G17" s="23"/>
      <c r="H17" s="27" t="e">
        <f>MODE(H4:H13)</f>
        <v>#N/A</v>
      </c>
      <c r="I17" s="27">
        <f t="shared" ref="I17:N17" si="8">MODE(I4:I13)</f>
        <v>79</v>
      </c>
      <c r="J17" s="27">
        <f t="shared" si="8"/>
        <v>99</v>
      </c>
      <c r="K17" s="27" t="e">
        <f t="shared" si="8"/>
        <v>#N/A</v>
      </c>
      <c r="L17" s="27">
        <f t="shared" si="8"/>
        <v>99</v>
      </c>
      <c r="M17" s="27" t="e">
        <f t="shared" si="8"/>
        <v>#N/A</v>
      </c>
      <c r="N17" s="46" t="e">
        <f t="shared" si="8"/>
        <v>#N/A</v>
      </c>
    </row>
    <row r="18" spans="1:14">
      <c r="A18" s="45"/>
      <c r="B18" s="23" t="s">
        <v>23</v>
      </c>
      <c r="C18" s="23"/>
      <c r="D18" s="23"/>
      <c r="E18" s="23"/>
      <c r="F18" s="23"/>
      <c r="G18" s="23"/>
      <c r="H18" s="27">
        <f>MAX(H4:H13)</f>
        <v>94</v>
      </c>
      <c r="I18" s="27">
        <f t="shared" ref="I18:N18" si="9">MAX(I4:I13)</f>
        <v>100</v>
      </c>
      <c r="J18" s="27">
        <f t="shared" si="9"/>
        <v>99</v>
      </c>
      <c r="K18" s="27">
        <f t="shared" si="9"/>
        <v>95.666666666666671</v>
      </c>
      <c r="L18" s="27">
        <f t="shared" si="9"/>
        <v>100</v>
      </c>
      <c r="M18" s="27">
        <f t="shared" si="9"/>
        <v>100</v>
      </c>
      <c r="N18" s="46">
        <f t="shared" si="9"/>
        <v>97.2</v>
      </c>
    </row>
    <row r="19" spans="1:14">
      <c r="A19" s="45"/>
      <c r="B19" s="23" t="s">
        <v>24</v>
      </c>
      <c r="C19" s="23"/>
      <c r="D19" s="23"/>
      <c r="E19" s="23"/>
      <c r="F19" s="23"/>
      <c r="G19" s="23"/>
      <c r="H19" s="27">
        <f>MIN(H4:H13)</f>
        <v>45</v>
      </c>
      <c r="I19" s="27">
        <f t="shared" ref="I19:N19" si="10">MIN(I4:I13)</f>
        <v>60</v>
      </c>
      <c r="J19" s="27">
        <f t="shared" si="10"/>
        <v>69</v>
      </c>
      <c r="K19" s="27">
        <f t="shared" si="10"/>
        <v>52.5</v>
      </c>
      <c r="L19" s="27">
        <f t="shared" si="10"/>
        <v>40</v>
      </c>
      <c r="M19" s="27">
        <f t="shared" si="10"/>
        <v>45</v>
      </c>
      <c r="N19" s="46">
        <f t="shared" si="10"/>
        <v>43.7</v>
      </c>
    </row>
    <row r="20" spans="1:14">
      <c r="A20" s="45"/>
      <c r="B20" s="23" t="s">
        <v>43</v>
      </c>
      <c r="C20" s="23"/>
      <c r="D20" s="23"/>
      <c r="E20" s="23"/>
      <c r="F20" s="23"/>
      <c r="G20" s="23"/>
      <c r="H20" s="27">
        <f>STDEV(H4:H13)</f>
        <v>16.536155673083279</v>
      </c>
      <c r="I20" s="27">
        <f t="shared" ref="I20:N20" si="11">STDEV(I4:I13)</f>
        <v>13.166666666666675</v>
      </c>
      <c r="J20" s="27">
        <f t="shared" si="11"/>
        <v>10.428326807307105</v>
      </c>
      <c r="K20" s="27">
        <f t="shared" si="11"/>
        <v>11.67534069082849</v>
      </c>
      <c r="L20" s="27">
        <f t="shared" si="11"/>
        <v>20.23885152648517</v>
      </c>
      <c r="M20" s="27">
        <f t="shared" si="11"/>
        <v>19.190564811327921</v>
      </c>
      <c r="N20" s="46">
        <f t="shared" si="11"/>
        <v>15.877534793257764</v>
      </c>
    </row>
    <row r="21" spans="1:14">
      <c r="A21" s="45"/>
      <c r="B21" s="23" t="s">
        <v>44</v>
      </c>
      <c r="C21" s="23"/>
      <c r="D21" s="23"/>
      <c r="E21" s="23"/>
      <c r="F21" s="23"/>
      <c r="G21" s="23"/>
      <c r="H21" s="27">
        <f>VAR(H4:H13)</f>
        <v>273.44444444444434</v>
      </c>
      <c r="I21" s="27">
        <f t="shared" ref="I21:N21" si="12">VAR(I4:I13)</f>
        <v>173.36111111111131</v>
      </c>
      <c r="J21" s="27">
        <f t="shared" si="12"/>
        <v>108.75</v>
      </c>
      <c r="K21" s="27">
        <f t="shared" si="12"/>
        <v>136.31358024691548</v>
      </c>
      <c r="L21" s="27">
        <f t="shared" si="12"/>
        <v>409.61111111111109</v>
      </c>
      <c r="M21" s="27">
        <f t="shared" si="12"/>
        <v>368.27777777777737</v>
      </c>
      <c r="N21" s="46">
        <f t="shared" si="12"/>
        <v>252.09611111111087</v>
      </c>
    </row>
    <row r="22" spans="1:14">
      <c r="A22" s="45"/>
      <c r="B22" s="23" t="s">
        <v>37</v>
      </c>
      <c r="C22" s="23"/>
      <c r="D22" s="23"/>
      <c r="E22" s="23"/>
      <c r="F22" s="23"/>
      <c r="G22" s="23"/>
      <c r="H22" s="23">
        <f>COUNT(H4:H13)</f>
        <v>9</v>
      </c>
      <c r="I22" s="23">
        <f t="shared" ref="I22:N22" si="13">COUNT(I4:I13)</f>
        <v>9</v>
      </c>
      <c r="J22" s="23">
        <f t="shared" si="13"/>
        <v>9</v>
      </c>
      <c r="K22" s="23">
        <f t="shared" si="13"/>
        <v>10</v>
      </c>
      <c r="L22" s="23">
        <f t="shared" si="13"/>
        <v>10</v>
      </c>
      <c r="M22" s="23">
        <f t="shared" si="13"/>
        <v>9</v>
      </c>
      <c r="N22" s="30">
        <f t="shared" si="13"/>
        <v>10</v>
      </c>
    </row>
    <row r="23" spans="1:14">
      <c r="A23" s="45"/>
      <c r="B23" s="23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7"/>
    </row>
    <row r="24" spans="1:14">
      <c r="A24" s="45"/>
      <c r="B24" s="23" t="s">
        <v>52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7"/>
    </row>
    <row r="25" spans="1:14">
      <c r="A25" s="45"/>
      <c r="B25" s="23" t="s">
        <v>53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7"/>
    </row>
    <row r="26" spans="1:14">
      <c r="A26" s="45"/>
      <c r="B26" s="26" t="s">
        <v>60</v>
      </c>
      <c r="C26" s="23" t="str">
        <f>B45</f>
        <v>סטודנטים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</row>
    <row r="27" spans="1:14">
      <c r="A27" s="48"/>
      <c r="B27" s="49"/>
      <c r="C27" s="23" t="str">
        <f>B46</f>
        <v>סטודנטיות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>
      <c r="A28" s="48"/>
      <c r="B28" s="49" t="s">
        <v>38</v>
      </c>
      <c r="C28" s="49"/>
      <c r="D28" s="49">
        <f>COUNTA(C4:C13)</f>
        <v>10</v>
      </c>
      <c r="E28" s="49"/>
      <c r="F28" s="49"/>
      <c r="G28" s="51" t="s">
        <v>61</v>
      </c>
      <c r="H28" s="52"/>
      <c r="I28" s="52"/>
      <c r="J28" s="52"/>
      <c r="K28" s="52"/>
      <c r="L28" s="52"/>
      <c r="M28" s="52"/>
      <c r="N28" s="53"/>
    </row>
    <row r="29" spans="1:14">
      <c r="A29" s="48"/>
      <c r="B29" s="26" t="s">
        <v>60</v>
      </c>
      <c r="C29" s="49" t="str">
        <f>B45</f>
        <v>סטודנטים</v>
      </c>
      <c r="D29" s="49"/>
      <c r="E29" s="49"/>
      <c r="F29" s="49"/>
      <c r="G29" s="54" t="s">
        <v>62</v>
      </c>
      <c r="H29" s="52"/>
      <c r="I29" s="52"/>
      <c r="J29" s="52"/>
      <c r="K29" s="52"/>
      <c r="L29" s="52"/>
      <c r="M29" s="52"/>
      <c r="N29" s="53"/>
    </row>
    <row r="30" spans="1:14" ht="13.5" thickBot="1">
      <c r="A30" s="55"/>
      <c r="B30" s="33"/>
      <c r="C30" s="33" t="str">
        <f>B46</f>
        <v>סטודנטיות</v>
      </c>
      <c r="D30" s="33"/>
      <c r="E30" s="33"/>
      <c r="F30" s="33"/>
      <c r="G30" s="33" t="s">
        <v>62</v>
      </c>
      <c r="H30" s="56"/>
      <c r="I30" s="57"/>
      <c r="J30" s="56"/>
      <c r="K30" s="56"/>
      <c r="L30" s="56"/>
      <c r="M30" s="56"/>
      <c r="N30" s="58"/>
    </row>
    <row r="31" spans="1:14" ht="14.25" thickTop="1" thickBot="1">
      <c r="L31" s="4"/>
      <c r="M31" s="4"/>
    </row>
    <row r="32" spans="1:14" ht="13.5" thickTop="1">
      <c r="A32" s="59" t="s">
        <v>48</v>
      </c>
      <c r="B32" s="42" t="s">
        <v>26</v>
      </c>
      <c r="C32" s="1">
        <v>0.1</v>
      </c>
      <c r="L32" s="4"/>
      <c r="M32" s="4"/>
    </row>
    <row r="33" spans="1:14">
      <c r="A33" s="60"/>
      <c r="B33" s="23" t="s">
        <v>27</v>
      </c>
      <c r="C33" s="2">
        <v>0.1</v>
      </c>
      <c r="L33" s="4"/>
      <c r="M33" s="4"/>
    </row>
    <row r="34" spans="1:14">
      <c r="A34" s="60"/>
      <c r="B34" s="23" t="s">
        <v>28</v>
      </c>
      <c r="C34" s="2">
        <v>0.1</v>
      </c>
      <c r="L34" s="4"/>
      <c r="M34" s="4"/>
    </row>
    <row r="35" spans="1:14">
      <c r="A35" s="60"/>
      <c r="B35" s="23" t="s">
        <v>29</v>
      </c>
      <c r="C35" s="2">
        <v>0.3</v>
      </c>
      <c r="L35" s="4"/>
      <c r="M35" s="4"/>
    </row>
    <row r="36" spans="1:14">
      <c r="A36" s="60"/>
      <c r="B36" s="23" t="s">
        <v>30</v>
      </c>
      <c r="C36" s="2">
        <v>0.4</v>
      </c>
      <c r="L36" s="4"/>
      <c r="M36" s="4"/>
    </row>
    <row r="37" spans="1:14" ht="13.5" thickBot="1">
      <c r="A37" s="61"/>
      <c r="B37" s="33" t="s">
        <v>31</v>
      </c>
      <c r="C37" s="62">
        <f>SUM(C32:C36)</f>
        <v>1</v>
      </c>
      <c r="L37" s="4"/>
      <c r="M37" s="4"/>
    </row>
    <row r="38" spans="1:14" ht="12.75" customHeight="1" thickTop="1" thickBot="1">
      <c r="L38" s="4"/>
      <c r="M38" s="4"/>
    </row>
    <row r="39" spans="1:14" ht="13.5" thickTop="1">
      <c r="A39" s="59" t="s">
        <v>49</v>
      </c>
      <c r="B39" s="42"/>
      <c r="C39" s="42" t="s">
        <v>32</v>
      </c>
      <c r="D39" s="63" t="s">
        <v>33</v>
      </c>
      <c r="L39" s="4"/>
      <c r="M39" s="4"/>
      <c r="N39" s="5"/>
    </row>
    <row r="40" spans="1:14">
      <c r="A40" s="60"/>
      <c r="B40" s="23" t="s">
        <v>34</v>
      </c>
      <c r="C40" s="27">
        <v>0</v>
      </c>
      <c r="D40" s="46">
        <v>59.49</v>
      </c>
      <c r="E40" s="64"/>
      <c r="F40" s="64"/>
      <c r="G40" s="64"/>
      <c r="L40" s="4"/>
      <c r="M40" s="4"/>
      <c r="N40" s="65"/>
    </row>
    <row r="41" spans="1:14">
      <c r="A41" s="60"/>
      <c r="B41" s="23" t="s">
        <v>35</v>
      </c>
      <c r="C41" s="27">
        <v>59.5</v>
      </c>
      <c r="D41" s="46">
        <v>84.49</v>
      </c>
      <c r="E41" s="64"/>
      <c r="F41" s="64"/>
      <c r="G41" s="64"/>
      <c r="L41" s="4"/>
      <c r="M41" s="4"/>
      <c r="N41" s="5"/>
    </row>
    <row r="42" spans="1:14" ht="13.5" thickBot="1">
      <c r="A42" s="61"/>
      <c r="B42" s="33" t="s">
        <v>36</v>
      </c>
      <c r="C42" s="37">
        <f>84.5</f>
        <v>84.5</v>
      </c>
      <c r="D42" s="66">
        <v>100</v>
      </c>
      <c r="E42" s="67"/>
      <c r="F42" s="64"/>
      <c r="G42" s="64"/>
      <c r="L42" s="4"/>
      <c r="M42" s="4"/>
      <c r="N42" s="5"/>
    </row>
    <row r="43" spans="1:14" ht="14.25" thickTop="1" thickBot="1"/>
    <row r="44" spans="1:14" ht="13.5" thickTop="1">
      <c r="A44" s="59" t="s">
        <v>58</v>
      </c>
      <c r="B44" s="68" t="s">
        <v>8</v>
      </c>
      <c r="C44" s="69"/>
    </row>
    <row r="45" spans="1:14">
      <c r="A45" s="60"/>
      <c r="B45" s="23" t="s">
        <v>56</v>
      </c>
      <c r="C45" s="46" t="s">
        <v>17</v>
      </c>
    </row>
    <row r="46" spans="1:14" ht="13.5" thickBot="1">
      <c r="A46" s="61"/>
      <c r="B46" s="33" t="s">
        <v>57</v>
      </c>
      <c r="C46" s="66" t="s">
        <v>18</v>
      </c>
    </row>
    <row r="47" spans="1:14" ht="13.5" thickTop="1"/>
  </sheetData>
  <mergeCells count="7">
    <mergeCell ref="A1:R1"/>
    <mergeCell ref="A3:A13"/>
    <mergeCell ref="A15:A30"/>
    <mergeCell ref="A32:A37"/>
    <mergeCell ref="A39:A42"/>
    <mergeCell ref="A44:A46"/>
    <mergeCell ref="B44:C44"/>
  </mergeCells>
  <conditionalFormatting sqref="B4:B13">
    <cfRule type="duplicateValues" dxfId="14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 val="0"/>
        <cfvo type="max" val="0"/>
        <color rgb="FF008AEF"/>
      </dataBar>
    </cfRule>
  </conditionalFormatting>
  <conditionalFormatting sqref="O4:O13">
    <cfRule type="cellIs" dxfId="13" priority="2" operator="equal">
      <formula>$B$40</formula>
    </cfRule>
    <cfRule type="cellIs" dxfId="12" priority="3" operator="equal">
      <formula>$B$41</formula>
    </cfRule>
    <cfRule type="cellIs" dxfId="11" priority="4" operator="equal">
      <formula>$B$42</formula>
    </cfRule>
  </conditionalFormatting>
  <conditionalFormatting sqref="B4:R13">
    <cfRule type="expression" dxfId="10" priority="1">
      <formula>$O4=$B$40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rightToLeft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/>
  <cols>
    <col min="1" max="1" width="4.7109375" style="4" customWidth="1"/>
    <col min="2" max="2" width="14.7109375" style="4" bestFit="1" customWidth="1"/>
    <col min="3" max="3" width="8.42578125" style="4" bestFit="1" customWidth="1"/>
    <col min="4" max="4" width="6.5703125" style="4" bestFit="1" customWidth="1"/>
    <col min="5" max="5" width="8.5703125" style="4" bestFit="1" customWidth="1"/>
    <col min="6" max="6" width="8.42578125" style="4" bestFit="1" customWidth="1"/>
    <col min="7" max="7" width="8.140625" style="4" bestFit="1" customWidth="1"/>
    <col min="8" max="10" width="6.5703125" style="4" customWidth="1"/>
    <col min="11" max="11" width="8" style="4" bestFit="1" customWidth="1"/>
    <col min="12" max="13" width="6.5703125" style="5" bestFit="1" customWidth="1"/>
    <col min="14" max="14" width="7.7109375" style="4" bestFit="1" customWidth="1"/>
    <col min="15" max="15" width="6.28515625" style="4" bestFit="1" customWidth="1"/>
    <col min="16" max="16" width="8" style="4" bestFit="1" customWidth="1"/>
    <col min="17" max="17" width="7.85546875" style="4" bestFit="1" customWidth="1"/>
    <col min="18" max="18" width="7" style="4" bestFit="1" customWidth="1"/>
    <col min="19" max="16384" width="9.140625" style="4"/>
  </cols>
  <sheetData>
    <row r="1" spans="1:18" ht="3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thickBot="1"/>
    <row r="3" spans="1:18" s="11" customFormat="1" ht="27" thickTop="1" thickBot="1">
      <c r="A3" s="6" t="s">
        <v>46</v>
      </c>
      <c r="B3" s="7" t="s">
        <v>41</v>
      </c>
      <c r="C3" s="8" t="s">
        <v>1</v>
      </c>
      <c r="D3" s="8" t="s">
        <v>8</v>
      </c>
      <c r="E3" s="8" t="s">
        <v>51</v>
      </c>
      <c r="F3" s="8" t="s">
        <v>50</v>
      </c>
      <c r="G3" s="8" t="s">
        <v>54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39</v>
      </c>
      <c r="Q3" s="9" t="s">
        <v>40</v>
      </c>
      <c r="R3" s="10" t="s">
        <v>59</v>
      </c>
    </row>
    <row r="4" spans="1:18">
      <c r="A4" s="12"/>
      <c r="B4" s="13">
        <v>123456789</v>
      </c>
      <c r="C4" s="14" t="s">
        <v>2</v>
      </c>
      <c r="D4" s="14" t="s">
        <v>17</v>
      </c>
      <c r="E4" s="15">
        <v>9877665</v>
      </c>
      <c r="F4" s="16">
        <v>123</v>
      </c>
      <c r="G4" s="17" t="s">
        <v>55</v>
      </c>
      <c r="H4" s="14">
        <v>89</v>
      </c>
      <c r="I4" s="14">
        <v>86</v>
      </c>
      <c r="J4" s="14">
        <v>99</v>
      </c>
      <c r="K4" s="18">
        <f>AVERAGE(H4:J4)</f>
        <v>91.333333333333329</v>
      </c>
      <c r="L4" s="14">
        <v>99</v>
      </c>
      <c r="M4" s="14">
        <v>80</v>
      </c>
      <c r="N4" s="19">
        <f>H4*$C$32+I4*$C$33+J4*$C$34+L4*$C$35+M4*$C$36</f>
        <v>89.1</v>
      </c>
      <c r="O4" s="14" t="str">
        <f>IF(N4&lt;$C$41,$B$40,IF(N4&lt;$C$42,$B$41,$B$42))</f>
        <v>מצטיין</v>
      </c>
      <c r="P4" s="14" t="str">
        <f>IF(AND(D4=$C$46,O4=$B$42),"מלגה","")</f>
        <v/>
      </c>
      <c r="Q4" s="20" t="str">
        <f>IF(OR(D4=$C$46,O4=$B$42),"מלגה","")</f>
        <v>מלגה</v>
      </c>
      <c r="R4" s="21" t="str">
        <f>IF(NOT(N4&lt;$C$41),"מלגה","")</f>
        <v>מלגה</v>
      </c>
    </row>
    <row r="5" spans="1:18">
      <c r="A5" s="12"/>
      <c r="B5" s="22">
        <v>193878400</v>
      </c>
      <c r="C5" s="23" t="s">
        <v>3</v>
      </c>
      <c r="D5" s="23" t="s">
        <v>18</v>
      </c>
      <c r="E5" s="24">
        <v>9876544</v>
      </c>
      <c r="F5" s="25">
        <v>70000</v>
      </c>
      <c r="G5" s="26" t="s">
        <v>55</v>
      </c>
      <c r="H5" s="23">
        <v>81</v>
      </c>
      <c r="I5" s="23">
        <v>80</v>
      </c>
      <c r="J5" s="23">
        <v>82</v>
      </c>
      <c r="K5" s="27">
        <f t="shared" ref="K5:K13" si="0">AVERAGE(H5:J5)</f>
        <v>81</v>
      </c>
      <c r="L5" s="23">
        <v>81</v>
      </c>
      <c r="M5" s="23">
        <v>81</v>
      </c>
      <c r="N5" s="28">
        <f t="shared" ref="N5:N13" si="1">H5*$C$32+I5*$C$33+J5*$C$34+L5*$C$35+M5*$C$36</f>
        <v>81</v>
      </c>
      <c r="O5" s="23" t="str">
        <f t="shared" ref="O5:O13" si="2">IF(N5&lt;$C$41,$B$40,IF(N5&lt;$C$42,$B$41,$B$42))</f>
        <v>עובר</v>
      </c>
      <c r="P5" s="23" t="str">
        <f t="shared" ref="P5:P13" si="3">IF(AND(D5=$C$46,O5=$B$42),"מלגה","")</f>
        <v/>
      </c>
      <c r="Q5" s="29" t="str">
        <f t="shared" ref="Q5:Q13" si="4">IF(OR(D5=$C$46,O5=$B$42),"מלגה","")</f>
        <v>מלגה</v>
      </c>
      <c r="R5" s="30" t="str">
        <f t="shared" ref="R5:R13" si="5">IF(NOT(N5&lt;$C$41),"מלגה","")</f>
        <v>מלגה</v>
      </c>
    </row>
    <row r="6" spans="1:18">
      <c r="A6" s="12"/>
      <c r="B6" s="22">
        <v>658370843</v>
      </c>
      <c r="C6" s="23" t="s">
        <v>4</v>
      </c>
      <c r="D6" s="23" t="s">
        <v>18</v>
      </c>
      <c r="E6" s="24">
        <v>2118758</v>
      </c>
      <c r="F6" s="25">
        <v>55326</v>
      </c>
      <c r="G6" s="26" t="s">
        <v>55</v>
      </c>
      <c r="H6" s="23">
        <v>67</v>
      </c>
      <c r="I6" s="23">
        <v>99</v>
      </c>
      <c r="J6" s="23">
        <v>69</v>
      </c>
      <c r="K6" s="27">
        <f t="shared" si="0"/>
        <v>78.333333333333329</v>
      </c>
      <c r="L6" s="23">
        <v>90</v>
      </c>
      <c r="M6" s="23">
        <v>85</v>
      </c>
      <c r="N6" s="28">
        <f t="shared" si="1"/>
        <v>84.5</v>
      </c>
      <c r="O6" s="23" t="str">
        <f t="shared" si="2"/>
        <v>מצטיין</v>
      </c>
      <c r="P6" s="23" t="str">
        <f t="shared" si="3"/>
        <v>מלגה</v>
      </c>
      <c r="Q6" s="29" t="str">
        <f t="shared" si="4"/>
        <v>מלגה</v>
      </c>
      <c r="R6" s="30" t="str">
        <f t="shared" si="5"/>
        <v>מלגה</v>
      </c>
    </row>
    <row r="7" spans="1:18">
      <c r="A7" s="12"/>
      <c r="B7" s="22">
        <v>830998987</v>
      </c>
      <c r="C7" s="23" t="s">
        <v>5</v>
      </c>
      <c r="D7" s="23" t="s">
        <v>18</v>
      </c>
      <c r="E7" s="24">
        <v>3527439</v>
      </c>
      <c r="F7" s="25">
        <v>56324</v>
      </c>
      <c r="G7" s="26" t="s">
        <v>55</v>
      </c>
      <c r="H7" s="23">
        <v>80</v>
      </c>
      <c r="I7" s="23"/>
      <c r="J7" s="23">
        <v>87</v>
      </c>
      <c r="K7" s="27">
        <f t="shared" si="0"/>
        <v>83.5</v>
      </c>
      <c r="L7" s="23">
        <v>90</v>
      </c>
      <c r="M7" s="23"/>
      <c r="N7" s="28">
        <f t="shared" si="1"/>
        <v>43.7</v>
      </c>
      <c r="O7" s="23" t="str">
        <f t="shared" si="2"/>
        <v>נכשל</v>
      </c>
      <c r="P7" s="23" t="str">
        <f t="shared" si="3"/>
        <v/>
      </c>
      <c r="Q7" s="29" t="str">
        <f t="shared" si="4"/>
        <v>מלגה</v>
      </c>
      <c r="R7" s="30" t="str">
        <f t="shared" si="5"/>
        <v/>
      </c>
    </row>
    <row r="8" spans="1:18">
      <c r="A8" s="12"/>
      <c r="B8" s="22">
        <v>123456789</v>
      </c>
      <c r="C8" s="23" t="s">
        <v>42</v>
      </c>
      <c r="D8" s="23" t="s">
        <v>17</v>
      </c>
      <c r="E8" s="24">
        <v>7563094</v>
      </c>
      <c r="F8" s="25">
        <v>86534</v>
      </c>
      <c r="G8" s="26" t="s">
        <v>55</v>
      </c>
      <c r="H8" s="23">
        <v>91</v>
      </c>
      <c r="I8" s="23">
        <v>79</v>
      </c>
      <c r="J8" s="23">
        <v>85</v>
      </c>
      <c r="K8" s="27">
        <f t="shared" si="0"/>
        <v>85</v>
      </c>
      <c r="L8" s="23">
        <v>100</v>
      </c>
      <c r="M8" s="23">
        <v>50</v>
      </c>
      <c r="N8" s="28">
        <f t="shared" si="1"/>
        <v>75.5</v>
      </c>
      <c r="O8" s="23" t="str">
        <f t="shared" si="2"/>
        <v>עובר</v>
      </c>
      <c r="P8" s="23" t="str">
        <f t="shared" si="3"/>
        <v/>
      </c>
      <c r="Q8" s="29" t="str">
        <f t="shared" si="4"/>
        <v/>
      </c>
      <c r="R8" s="30" t="str">
        <f t="shared" si="5"/>
        <v>מלגה</v>
      </c>
    </row>
    <row r="9" spans="1:18">
      <c r="A9" s="12"/>
      <c r="B9" s="22">
        <v>298754355</v>
      </c>
      <c r="C9" s="23" t="s">
        <v>6</v>
      </c>
      <c r="D9" s="23" t="s">
        <v>17</v>
      </c>
      <c r="E9" s="24">
        <v>8763456</v>
      </c>
      <c r="F9" s="25">
        <v>83934</v>
      </c>
      <c r="G9" s="26" t="s">
        <v>0</v>
      </c>
      <c r="H9" s="23">
        <v>88</v>
      </c>
      <c r="I9" s="23">
        <v>90</v>
      </c>
      <c r="J9" s="23">
        <v>74</v>
      </c>
      <c r="K9" s="27">
        <f t="shared" si="0"/>
        <v>84</v>
      </c>
      <c r="L9" s="23">
        <v>55</v>
      </c>
      <c r="M9" s="23">
        <v>45</v>
      </c>
      <c r="N9" s="28">
        <f t="shared" si="1"/>
        <v>59.7</v>
      </c>
      <c r="O9" s="23" t="str">
        <f t="shared" si="2"/>
        <v>עובר</v>
      </c>
      <c r="P9" s="23" t="str">
        <f t="shared" si="3"/>
        <v/>
      </c>
      <c r="Q9" s="29" t="str">
        <f t="shared" si="4"/>
        <v/>
      </c>
      <c r="R9" s="30" t="str">
        <f t="shared" si="5"/>
        <v>מלגה</v>
      </c>
    </row>
    <row r="10" spans="1:18">
      <c r="A10" s="12"/>
      <c r="B10" s="22">
        <v>983687692</v>
      </c>
      <c r="C10" s="23" t="s">
        <v>7</v>
      </c>
      <c r="D10" s="23" t="s">
        <v>18</v>
      </c>
      <c r="E10" s="24">
        <v>6347234</v>
      </c>
      <c r="F10" s="25">
        <v>55235</v>
      </c>
      <c r="G10" s="26" t="s">
        <v>0</v>
      </c>
      <c r="H10" s="23">
        <v>45</v>
      </c>
      <c r="I10" s="23">
        <v>60</v>
      </c>
      <c r="J10" s="23"/>
      <c r="K10" s="27">
        <f t="shared" si="0"/>
        <v>52.5</v>
      </c>
      <c r="L10" s="23">
        <v>99</v>
      </c>
      <c r="M10" s="23">
        <v>94</v>
      </c>
      <c r="N10" s="28">
        <f t="shared" si="1"/>
        <v>77.800000000000011</v>
      </c>
      <c r="O10" s="23" t="str">
        <f t="shared" si="2"/>
        <v>עובר</v>
      </c>
      <c r="P10" s="23" t="str">
        <f t="shared" si="3"/>
        <v/>
      </c>
      <c r="Q10" s="29" t="str">
        <f t="shared" si="4"/>
        <v>מלגה</v>
      </c>
      <c r="R10" s="30" t="str">
        <f t="shared" si="5"/>
        <v>מלגה</v>
      </c>
    </row>
    <row r="11" spans="1:18">
      <c r="A11" s="12"/>
      <c r="B11" s="22">
        <v>947465892</v>
      </c>
      <c r="C11" s="23" t="s">
        <v>19</v>
      </c>
      <c r="D11" s="23" t="s">
        <v>17</v>
      </c>
      <c r="E11" s="24">
        <v>3434324</v>
      </c>
      <c r="F11" s="25">
        <v>41466</v>
      </c>
      <c r="G11" s="26" t="s">
        <v>0</v>
      </c>
      <c r="H11" s="23"/>
      <c r="I11" s="23">
        <v>79</v>
      </c>
      <c r="J11" s="23">
        <v>99</v>
      </c>
      <c r="K11" s="27">
        <f t="shared" si="0"/>
        <v>89</v>
      </c>
      <c r="L11" s="23">
        <v>86</v>
      </c>
      <c r="M11" s="23">
        <v>65</v>
      </c>
      <c r="N11" s="28">
        <f t="shared" si="1"/>
        <v>69.599999999999994</v>
      </c>
      <c r="O11" s="23" t="str">
        <f t="shared" si="2"/>
        <v>עובר</v>
      </c>
      <c r="P11" s="23" t="str">
        <f t="shared" si="3"/>
        <v/>
      </c>
      <c r="Q11" s="29" t="str">
        <f t="shared" si="4"/>
        <v/>
      </c>
      <c r="R11" s="30" t="str">
        <f t="shared" si="5"/>
        <v>מלגה</v>
      </c>
    </row>
    <row r="12" spans="1:18">
      <c r="A12" s="12"/>
      <c r="B12" s="22">
        <v>388923057</v>
      </c>
      <c r="C12" s="23" t="s">
        <v>5</v>
      </c>
      <c r="D12" s="23" t="s">
        <v>18</v>
      </c>
      <c r="E12" s="24">
        <v>8743644</v>
      </c>
      <c r="F12" s="25">
        <v>44141</v>
      </c>
      <c r="G12" s="26" t="s">
        <v>0</v>
      </c>
      <c r="H12" s="23">
        <v>60</v>
      </c>
      <c r="I12" s="23">
        <v>100</v>
      </c>
      <c r="J12" s="23">
        <v>80</v>
      </c>
      <c r="K12" s="27">
        <f t="shared" si="0"/>
        <v>80</v>
      </c>
      <c r="L12" s="23">
        <v>40</v>
      </c>
      <c r="M12" s="23">
        <v>61</v>
      </c>
      <c r="N12" s="28">
        <f t="shared" si="1"/>
        <v>60.400000000000006</v>
      </c>
      <c r="O12" s="23" t="str">
        <f t="shared" si="2"/>
        <v>עובר</v>
      </c>
      <c r="P12" s="23" t="str">
        <f t="shared" si="3"/>
        <v/>
      </c>
      <c r="Q12" s="29" t="str">
        <f t="shared" si="4"/>
        <v>מלגה</v>
      </c>
      <c r="R12" s="30" t="str">
        <f t="shared" si="5"/>
        <v>מלגה</v>
      </c>
    </row>
    <row r="13" spans="1:18" ht="13.5" thickBot="1">
      <c r="A13" s="31"/>
      <c r="B13" s="32">
        <v>244576280</v>
      </c>
      <c r="C13" s="33" t="s">
        <v>19</v>
      </c>
      <c r="D13" s="33" t="s">
        <v>18</v>
      </c>
      <c r="E13" s="34">
        <v>3252524</v>
      </c>
      <c r="F13" s="35">
        <v>44451</v>
      </c>
      <c r="G13" s="36" t="s">
        <v>0</v>
      </c>
      <c r="H13" s="33">
        <v>94</v>
      </c>
      <c r="I13" s="33">
        <v>100</v>
      </c>
      <c r="J13" s="33">
        <v>93</v>
      </c>
      <c r="K13" s="37">
        <f t="shared" si="0"/>
        <v>95.666666666666671</v>
      </c>
      <c r="L13" s="33">
        <v>95</v>
      </c>
      <c r="M13" s="33">
        <v>100</v>
      </c>
      <c r="N13" s="38">
        <f t="shared" si="1"/>
        <v>97.2</v>
      </c>
      <c r="O13" s="33" t="str">
        <f t="shared" si="2"/>
        <v>מצטיין</v>
      </c>
      <c r="P13" s="33" t="str">
        <f t="shared" si="3"/>
        <v>מלגה</v>
      </c>
      <c r="Q13" s="39" t="str">
        <f t="shared" si="4"/>
        <v>מלגה</v>
      </c>
      <c r="R13" s="40" t="str">
        <f t="shared" si="5"/>
        <v>מלגה</v>
      </c>
    </row>
    <row r="14" spans="1:18" ht="14.25" thickTop="1" thickBot="1">
      <c r="L14" s="4"/>
      <c r="M14" s="4"/>
    </row>
    <row r="15" spans="1:18" ht="12.75" customHeight="1" thickTop="1">
      <c r="A15" s="41" t="s">
        <v>47</v>
      </c>
      <c r="B15" s="42" t="s">
        <v>20</v>
      </c>
      <c r="C15" s="42"/>
      <c r="D15" s="42"/>
      <c r="E15" s="42"/>
      <c r="F15" s="42"/>
      <c r="G15" s="42"/>
      <c r="H15" s="43">
        <f>AVERAGE(H4:H13)</f>
        <v>77.222222222222229</v>
      </c>
      <c r="I15" s="43">
        <f t="shared" ref="I15:N15" si="6">AVERAGE(I4:I13)</f>
        <v>85.888888888888886</v>
      </c>
      <c r="J15" s="43">
        <f t="shared" si="6"/>
        <v>85.333333333333329</v>
      </c>
      <c r="K15" s="43">
        <f t="shared" si="6"/>
        <v>82.033333333333331</v>
      </c>
      <c r="L15" s="43">
        <f t="shared" si="6"/>
        <v>83.5</v>
      </c>
      <c r="M15" s="43">
        <f t="shared" si="6"/>
        <v>73.444444444444443</v>
      </c>
      <c r="N15" s="44">
        <f t="shared" si="6"/>
        <v>73.849999999999994</v>
      </c>
    </row>
    <row r="16" spans="1:18">
      <c r="A16" s="45"/>
      <c r="B16" s="23" t="s">
        <v>21</v>
      </c>
      <c r="C16" s="23"/>
      <c r="D16" s="23"/>
      <c r="E16" s="23"/>
      <c r="F16" s="23"/>
      <c r="G16" s="23"/>
      <c r="H16" s="27">
        <f>MEDIAN(H4:H13)</f>
        <v>81</v>
      </c>
      <c r="I16" s="27">
        <f t="shared" ref="I16:N16" si="7">MEDIAN(I4:I13)</f>
        <v>86</v>
      </c>
      <c r="J16" s="27">
        <f t="shared" si="7"/>
        <v>85</v>
      </c>
      <c r="K16" s="27">
        <f t="shared" si="7"/>
        <v>83.75</v>
      </c>
      <c r="L16" s="27">
        <f t="shared" si="7"/>
        <v>90</v>
      </c>
      <c r="M16" s="27">
        <f t="shared" si="7"/>
        <v>80</v>
      </c>
      <c r="N16" s="46">
        <f t="shared" si="7"/>
        <v>76.650000000000006</v>
      </c>
    </row>
    <row r="17" spans="1:14">
      <c r="A17" s="45"/>
      <c r="B17" s="23" t="s">
        <v>22</v>
      </c>
      <c r="C17" s="23"/>
      <c r="D17" s="23"/>
      <c r="E17" s="23"/>
      <c r="F17" s="23"/>
      <c r="G17" s="23"/>
      <c r="H17" s="27" t="e">
        <f>MODE(H4:H13)</f>
        <v>#N/A</v>
      </c>
      <c r="I17" s="27">
        <f t="shared" ref="I17:N17" si="8">MODE(I4:I13)</f>
        <v>79</v>
      </c>
      <c r="J17" s="27">
        <f t="shared" si="8"/>
        <v>99</v>
      </c>
      <c r="K17" s="27" t="e">
        <f t="shared" si="8"/>
        <v>#N/A</v>
      </c>
      <c r="L17" s="27">
        <f t="shared" si="8"/>
        <v>99</v>
      </c>
      <c r="M17" s="27" t="e">
        <f t="shared" si="8"/>
        <v>#N/A</v>
      </c>
      <c r="N17" s="46" t="e">
        <f t="shared" si="8"/>
        <v>#N/A</v>
      </c>
    </row>
    <row r="18" spans="1:14">
      <c r="A18" s="45"/>
      <c r="B18" s="23" t="s">
        <v>23</v>
      </c>
      <c r="C18" s="23"/>
      <c r="D18" s="23"/>
      <c r="E18" s="23"/>
      <c r="F18" s="23"/>
      <c r="G18" s="23"/>
      <c r="H18" s="27">
        <f>MAX(H4:H13)</f>
        <v>94</v>
      </c>
      <c r="I18" s="27">
        <f t="shared" ref="I18:N18" si="9">MAX(I4:I13)</f>
        <v>100</v>
      </c>
      <c r="J18" s="27">
        <f t="shared" si="9"/>
        <v>99</v>
      </c>
      <c r="K18" s="27">
        <f t="shared" si="9"/>
        <v>95.666666666666671</v>
      </c>
      <c r="L18" s="27">
        <f t="shared" si="9"/>
        <v>100</v>
      </c>
      <c r="M18" s="27">
        <f t="shared" si="9"/>
        <v>100</v>
      </c>
      <c r="N18" s="46">
        <f t="shared" si="9"/>
        <v>97.2</v>
      </c>
    </row>
    <row r="19" spans="1:14">
      <c r="A19" s="45"/>
      <c r="B19" s="23" t="s">
        <v>24</v>
      </c>
      <c r="C19" s="23"/>
      <c r="D19" s="23"/>
      <c r="E19" s="23"/>
      <c r="F19" s="23"/>
      <c r="G19" s="23"/>
      <c r="H19" s="27">
        <f>MIN(H4:H13)</f>
        <v>45</v>
      </c>
      <c r="I19" s="27">
        <f t="shared" ref="I19:N19" si="10">MIN(I4:I13)</f>
        <v>60</v>
      </c>
      <c r="J19" s="27">
        <f t="shared" si="10"/>
        <v>69</v>
      </c>
      <c r="K19" s="27">
        <f t="shared" si="10"/>
        <v>52.5</v>
      </c>
      <c r="L19" s="27">
        <f t="shared" si="10"/>
        <v>40</v>
      </c>
      <c r="M19" s="27">
        <f t="shared" si="10"/>
        <v>45</v>
      </c>
      <c r="N19" s="46">
        <f t="shared" si="10"/>
        <v>43.7</v>
      </c>
    </row>
    <row r="20" spans="1:14">
      <c r="A20" s="45"/>
      <c r="B20" s="23" t="s">
        <v>43</v>
      </c>
      <c r="C20" s="23"/>
      <c r="D20" s="23"/>
      <c r="E20" s="23"/>
      <c r="F20" s="23"/>
      <c r="G20" s="23"/>
      <c r="H20" s="27">
        <f>STDEV(H4:H13)</f>
        <v>16.536155673083279</v>
      </c>
      <c r="I20" s="27">
        <f t="shared" ref="I20:N20" si="11">STDEV(I4:I13)</f>
        <v>13.166666666666675</v>
      </c>
      <c r="J20" s="27">
        <f t="shared" si="11"/>
        <v>10.428326807307105</v>
      </c>
      <c r="K20" s="27">
        <f t="shared" si="11"/>
        <v>11.67534069082849</v>
      </c>
      <c r="L20" s="27">
        <f t="shared" si="11"/>
        <v>20.23885152648517</v>
      </c>
      <c r="M20" s="27">
        <f t="shared" si="11"/>
        <v>19.190564811327921</v>
      </c>
      <c r="N20" s="46">
        <f t="shared" si="11"/>
        <v>15.877534793257764</v>
      </c>
    </row>
    <row r="21" spans="1:14">
      <c r="A21" s="45"/>
      <c r="B21" s="23" t="s">
        <v>44</v>
      </c>
      <c r="C21" s="23"/>
      <c r="D21" s="23"/>
      <c r="E21" s="23"/>
      <c r="F21" s="23"/>
      <c r="G21" s="23"/>
      <c r="H21" s="27">
        <f>VAR(H4:H13)</f>
        <v>273.44444444444434</v>
      </c>
      <c r="I21" s="27">
        <f t="shared" ref="I21:N21" si="12">VAR(I4:I13)</f>
        <v>173.36111111111131</v>
      </c>
      <c r="J21" s="27">
        <f t="shared" si="12"/>
        <v>108.75</v>
      </c>
      <c r="K21" s="27">
        <f t="shared" si="12"/>
        <v>136.31358024691548</v>
      </c>
      <c r="L21" s="27">
        <f t="shared" si="12"/>
        <v>409.61111111111109</v>
      </c>
      <c r="M21" s="27">
        <f t="shared" si="12"/>
        <v>368.27777777777737</v>
      </c>
      <c r="N21" s="46">
        <f t="shared" si="12"/>
        <v>252.09611111111087</v>
      </c>
    </row>
    <row r="22" spans="1:14">
      <c r="A22" s="45"/>
      <c r="B22" s="23" t="s">
        <v>37</v>
      </c>
      <c r="C22" s="23"/>
      <c r="D22" s="23"/>
      <c r="E22" s="23"/>
      <c r="F22" s="23"/>
      <c r="G22" s="23"/>
      <c r="H22" s="23">
        <f>COUNT(H4:H13)</f>
        <v>9</v>
      </c>
      <c r="I22" s="23">
        <f t="shared" ref="I22:N22" si="13">COUNT(I4:I13)</f>
        <v>9</v>
      </c>
      <c r="J22" s="23">
        <f t="shared" si="13"/>
        <v>9</v>
      </c>
      <c r="K22" s="23">
        <f t="shared" si="13"/>
        <v>10</v>
      </c>
      <c r="L22" s="23">
        <f t="shared" si="13"/>
        <v>10</v>
      </c>
      <c r="M22" s="23">
        <f t="shared" si="13"/>
        <v>9</v>
      </c>
      <c r="N22" s="30">
        <f t="shared" si="13"/>
        <v>10</v>
      </c>
    </row>
    <row r="23" spans="1:14">
      <c r="A23" s="45"/>
      <c r="B23" s="23" t="s">
        <v>25</v>
      </c>
      <c r="C23" s="23"/>
      <c r="D23" s="23"/>
      <c r="E23" s="23"/>
      <c r="F23" s="23"/>
      <c r="G23" s="23"/>
      <c r="H23" s="23">
        <f xml:space="preserve"> COUNTIF(H4:H13,"&lt;"&amp;$C$41)</f>
        <v>1</v>
      </c>
      <c r="I23" s="23">
        <f t="shared" ref="I23:N23" si="14" xml:space="preserve"> COUNTIF(I4:I13,"&lt;"&amp;$C$41)</f>
        <v>0</v>
      </c>
      <c r="J23" s="23">
        <f t="shared" si="14"/>
        <v>0</v>
      </c>
      <c r="K23" s="23">
        <f t="shared" si="14"/>
        <v>1</v>
      </c>
      <c r="L23" s="23">
        <f t="shared" si="14"/>
        <v>2</v>
      </c>
      <c r="M23" s="23">
        <f t="shared" si="14"/>
        <v>2</v>
      </c>
      <c r="N23" s="47">
        <f t="shared" si="14"/>
        <v>1</v>
      </c>
    </row>
    <row r="24" spans="1:14">
      <c r="A24" s="45"/>
      <c r="B24" s="23" t="s">
        <v>52</v>
      </c>
      <c r="C24" s="23"/>
      <c r="D24" s="23"/>
      <c r="E24" s="23"/>
      <c r="F24" s="23"/>
      <c r="G24" s="23"/>
      <c r="H24" s="23">
        <f>COUNTIFS(H4:H13,"&gt;="&amp;$C$41,H4:H13,"&lt;"&amp;$C$42)</f>
        <v>4</v>
      </c>
      <c r="I24" s="23">
        <f t="shared" ref="I24:N24" si="15">COUNTIFS(I4:I13,"&gt;="&amp;$C$41,I4:I13,"&lt;"&amp;$C$42)</f>
        <v>4</v>
      </c>
      <c r="J24" s="23">
        <f t="shared" si="15"/>
        <v>4</v>
      </c>
      <c r="K24" s="23">
        <f t="shared" si="15"/>
        <v>5</v>
      </c>
      <c r="L24" s="23">
        <f t="shared" si="15"/>
        <v>1</v>
      </c>
      <c r="M24" s="23">
        <f t="shared" si="15"/>
        <v>4</v>
      </c>
      <c r="N24" s="47">
        <f t="shared" si="15"/>
        <v>6</v>
      </c>
    </row>
    <row r="25" spans="1:14">
      <c r="A25" s="45"/>
      <c r="B25" s="23" t="s">
        <v>53</v>
      </c>
      <c r="C25" s="23"/>
      <c r="D25" s="23"/>
      <c r="E25" s="23"/>
      <c r="F25" s="23"/>
      <c r="G25" s="23"/>
      <c r="H25" s="23">
        <f>COUNTIF(H4:H13,"&gt;="&amp;$C$42)</f>
        <v>4</v>
      </c>
      <c r="I25" s="23">
        <f t="shared" ref="I25:N25" si="16">COUNTIF(I4:I13,"&gt;="&amp;$C$42)</f>
        <v>5</v>
      </c>
      <c r="J25" s="23">
        <f t="shared" si="16"/>
        <v>5</v>
      </c>
      <c r="K25" s="23">
        <f t="shared" si="16"/>
        <v>4</v>
      </c>
      <c r="L25" s="23">
        <f t="shared" si="16"/>
        <v>7</v>
      </c>
      <c r="M25" s="23">
        <f t="shared" si="16"/>
        <v>3</v>
      </c>
      <c r="N25" s="47">
        <f t="shared" si="16"/>
        <v>3</v>
      </c>
    </row>
    <row r="26" spans="1:14">
      <c r="A26" s="45"/>
      <c r="B26" s="26" t="s">
        <v>60</v>
      </c>
      <c r="C26" s="23" t="str">
        <f>B45</f>
        <v>סטודנטים</v>
      </c>
      <c r="D26" s="23"/>
      <c r="E26" s="23"/>
      <c r="F26" s="23"/>
      <c r="G26" s="23"/>
      <c r="H26" s="23">
        <f>COUNTIFS($D$4:$D$13,$C45,H$4:H$13,"&gt;="&amp;$C$42)</f>
        <v>3</v>
      </c>
      <c r="I26" s="23">
        <f t="shared" ref="I26:N26" si="17">COUNTIFS($D$4:$D$13,$C45,I$4:I$13,"&gt;="&amp;$C$42)</f>
        <v>2</v>
      </c>
      <c r="J26" s="23">
        <f t="shared" si="17"/>
        <v>3</v>
      </c>
      <c r="K26" s="23">
        <f t="shared" si="17"/>
        <v>3</v>
      </c>
      <c r="L26" s="23">
        <f t="shared" si="17"/>
        <v>3</v>
      </c>
      <c r="M26" s="23">
        <f t="shared" si="17"/>
        <v>0</v>
      </c>
      <c r="N26" s="30">
        <f t="shared" si="17"/>
        <v>1</v>
      </c>
    </row>
    <row r="27" spans="1:14">
      <c r="A27" s="48"/>
      <c r="B27" s="49"/>
      <c r="C27" s="23" t="str">
        <f>B46</f>
        <v>סטודנטיות</v>
      </c>
      <c r="D27" s="49"/>
      <c r="E27" s="49"/>
      <c r="F27" s="49"/>
      <c r="G27" s="49"/>
      <c r="H27" s="23">
        <f t="shared" ref="H27:N27" si="18">COUNTIFS($D$4:$D$13,$C46,H$4:H$13,"&gt;="&amp;$C$42)</f>
        <v>1</v>
      </c>
      <c r="I27" s="49">
        <f t="shared" si="18"/>
        <v>3</v>
      </c>
      <c r="J27" s="49">
        <f t="shared" si="18"/>
        <v>2</v>
      </c>
      <c r="K27" s="49">
        <f t="shared" si="18"/>
        <v>1</v>
      </c>
      <c r="L27" s="49">
        <f t="shared" si="18"/>
        <v>4</v>
      </c>
      <c r="M27" s="49">
        <f t="shared" si="18"/>
        <v>3</v>
      </c>
      <c r="N27" s="50">
        <f t="shared" si="18"/>
        <v>2</v>
      </c>
    </row>
    <row r="28" spans="1:14">
      <c r="A28" s="48"/>
      <c r="B28" s="49" t="s">
        <v>38</v>
      </c>
      <c r="C28" s="49"/>
      <c r="D28" s="49">
        <f>COUNTA(C4:C13)</f>
        <v>10</v>
      </c>
      <c r="E28" s="49"/>
      <c r="F28" s="49"/>
      <c r="G28" s="51" t="s">
        <v>61</v>
      </c>
      <c r="H28" s="52">
        <f>SUMIFS(H4:H13,H4:H13,"&gt;="&amp;$C$41,H4:H13,"&lt;"&amp;$C$42)/H24</f>
        <v>72</v>
      </c>
      <c r="I28" s="52">
        <f t="shared" ref="I28:N28" si="19">SUMIFS(I4:I13,I4:I13,"&gt;="&amp;$C$41,I4:I13,"&lt;"&amp;$C$42)/I24</f>
        <v>74.5</v>
      </c>
      <c r="J28" s="52">
        <f t="shared" si="19"/>
        <v>76.25</v>
      </c>
      <c r="K28" s="52">
        <f t="shared" si="19"/>
        <v>81.36666666666666</v>
      </c>
      <c r="L28" s="52">
        <f t="shared" si="19"/>
        <v>81</v>
      </c>
      <c r="M28" s="52">
        <f t="shared" si="19"/>
        <v>71.75</v>
      </c>
      <c r="N28" s="53">
        <f t="shared" si="19"/>
        <v>70.666666666666671</v>
      </c>
    </row>
    <row r="29" spans="1:14">
      <c r="A29" s="48"/>
      <c r="B29" s="26" t="s">
        <v>60</v>
      </c>
      <c r="C29" s="49" t="str">
        <f>B45</f>
        <v>סטודנטים</v>
      </c>
      <c r="D29" s="49">
        <f>COUNTIF($D$4:$D$13,C45)</f>
        <v>4</v>
      </c>
      <c r="E29" s="49"/>
      <c r="F29" s="49"/>
      <c r="G29" s="54" t="s">
        <v>62</v>
      </c>
      <c r="H29" s="52">
        <f>SUMIF($D$4:$D$13,$C45,H$4:H$13)/$D29</f>
        <v>67</v>
      </c>
      <c r="I29" s="52">
        <f t="shared" ref="I29:N29" si="20">SUMIF($D$4:$D$13,$C45,I$4:I$13)/$D29</f>
        <v>83.5</v>
      </c>
      <c r="J29" s="52">
        <f t="shared" si="20"/>
        <v>89.25</v>
      </c>
      <c r="K29" s="52">
        <f t="shared" si="20"/>
        <v>87.333333333333329</v>
      </c>
      <c r="L29" s="52">
        <f t="shared" si="20"/>
        <v>85</v>
      </c>
      <c r="M29" s="52">
        <f t="shared" si="20"/>
        <v>60</v>
      </c>
      <c r="N29" s="53">
        <f t="shared" si="20"/>
        <v>73.474999999999994</v>
      </c>
    </row>
    <row r="30" spans="1:14" ht="13.5" thickBot="1">
      <c r="A30" s="55"/>
      <c r="B30" s="33"/>
      <c r="C30" s="33" t="str">
        <f>B46</f>
        <v>סטודנטיות</v>
      </c>
      <c r="D30" s="33">
        <f t="shared" ref="D30" si="21">COUNTIF($D$4:$D$13,C46)</f>
        <v>6</v>
      </c>
      <c r="E30" s="33"/>
      <c r="F30" s="33"/>
      <c r="G30" s="33" t="s">
        <v>62</v>
      </c>
      <c r="H30" s="56">
        <f t="shared" ref="H30:N30" si="22">SUMIF($D$4:$D$13,$C46,H$4:H$13)/$D30</f>
        <v>71.166666666666671</v>
      </c>
      <c r="I30" s="57">
        <f t="shared" si="22"/>
        <v>73.166666666666671</v>
      </c>
      <c r="J30" s="56">
        <f t="shared" si="22"/>
        <v>68.5</v>
      </c>
      <c r="K30" s="56">
        <f t="shared" si="22"/>
        <v>78.5</v>
      </c>
      <c r="L30" s="56">
        <f t="shared" si="22"/>
        <v>82.5</v>
      </c>
      <c r="M30" s="56">
        <f t="shared" si="22"/>
        <v>70.166666666666671</v>
      </c>
      <c r="N30" s="58">
        <f t="shared" si="22"/>
        <v>74.099999999999994</v>
      </c>
    </row>
    <row r="31" spans="1:14" ht="14.25" thickTop="1" thickBot="1">
      <c r="L31" s="4"/>
      <c r="M31" s="4"/>
    </row>
    <row r="32" spans="1:14" ht="13.5" thickTop="1">
      <c r="A32" s="59" t="s">
        <v>48</v>
      </c>
      <c r="B32" s="42" t="s">
        <v>26</v>
      </c>
      <c r="C32" s="1">
        <v>0.1</v>
      </c>
      <c r="L32" s="4"/>
      <c r="M32" s="4"/>
    </row>
    <row r="33" spans="1:14">
      <c r="A33" s="60"/>
      <c r="B33" s="23" t="s">
        <v>27</v>
      </c>
      <c r="C33" s="2">
        <v>0.1</v>
      </c>
      <c r="L33" s="4"/>
      <c r="M33" s="4"/>
    </row>
    <row r="34" spans="1:14">
      <c r="A34" s="60"/>
      <c r="B34" s="23" t="s">
        <v>28</v>
      </c>
      <c r="C34" s="2">
        <v>0.1</v>
      </c>
      <c r="L34" s="4"/>
      <c r="M34" s="4"/>
    </row>
    <row r="35" spans="1:14">
      <c r="A35" s="60"/>
      <c r="B35" s="23" t="s">
        <v>29</v>
      </c>
      <c r="C35" s="2">
        <v>0.3</v>
      </c>
      <c r="L35" s="4"/>
      <c r="M35" s="4"/>
    </row>
    <row r="36" spans="1:14">
      <c r="A36" s="60"/>
      <c r="B36" s="23" t="s">
        <v>30</v>
      </c>
      <c r="C36" s="2">
        <v>0.4</v>
      </c>
      <c r="L36" s="4"/>
      <c r="M36" s="4"/>
    </row>
    <row r="37" spans="1:14" ht="13.5" thickBot="1">
      <c r="A37" s="61"/>
      <c r="B37" s="33" t="s">
        <v>31</v>
      </c>
      <c r="C37" s="62">
        <f>SUM(C32:C36)</f>
        <v>1</v>
      </c>
      <c r="L37" s="4"/>
      <c r="M37" s="4"/>
    </row>
    <row r="38" spans="1:14" ht="12.75" customHeight="1" thickTop="1" thickBot="1">
      <c r="L38" s="4"/>
      <c r="M38" s="4"/>
    </row>
    <row r="39" spans="1:14" ht="13.5" thickTop="1">
      <c r="A39" s="59" t="s">
        <v>49</v>
      </c>
      <c r="B39" s="42"/>
      <c r="C39" s="42" t="s">
        <v>32</v>
      </c>
      <c r="D39" s="63" t="s">
        <v>33</v>
      </c>
      <c r="L39" s="4"/>
      <c r="M39" s="4"/>
      <c r="N39" s="5"/>
    </row>
    <row r="40" spans="1:14">
      <c r="A40" s="60"/>
      <c r="B40" s="23" t="s">
        <v>34</v>
      </c>
      <c r="C40" s="27">
        <v>0</v>
      </c>
      <c r="D40" s="46">
        <v>59.49</v>
      </c>
      <c r="E40" s="64"/>
      <c r="F40" s="64"/>
      <c r="G40" s="64"/>
      <c r="L40" s="4"/>
      <c r="M40" s="4"/>
      <c r="N40" s="65"/>
    </row>
    <row r="41" spans="1:14">
      <c r="A41" s="60"/>
      <c r="B41" s="23" t="s">
        <v>35</v>
      </c>
      <c r="C41" s="27">
        <v>59.5</v>
      </c>
      <c r="D41" s="46">
        <v>84.49</v>
      </c>
      <c r="E41" s="64"/>
      <c r="F41" s="64"/>
      <c r="G41" s="64"/>
      <c r="L41" s="4"/>
      <c r="M41" s="4"/>
      <c r="N41" s="5"/>
    </row>
    <row r="42" spans="1:14" ht="13.5" thickBot="1">
      <c r="A42" s="61"/>
      <c r="B42" s="33" t="s">
        <v>36</v>
      </c>
      <c r="C42" s="37">
        <f>84.5</f>
        <v>84.5</v>
      </c>
      <c r="D42" s="66">
        <v>100</v>
      </c>
      <c r="E42" s="67" t="str">
        <f>"&gt;="&amp;C42</f>
        <v>&gt;=84.5</v>
      </c>
      <c r="F42" s="64"/>
      <c r="G42" s="64"/>
      <c r="L42" s="4"/>
      <c r="M42" s="4"/>
      <c r="N42" s="5"/>
    </row>
    <row r="43" spans="1:14" ht="14.25" thickTop="1" thickBot="1"/>
    <row r="44" spans="1:14" ht="13.5" thickTop="1">
      <c r="A44" s="59" t="s">
        <v>58</v>
      </c>
      <c r="B44" s="68" t="s">
        <v>8</v>
      </c>
      <c r="C44" s="69"/>
    </row>
    <row r="45" spans="1:14">
      <c r="A45" s="60"/>
      <c r="B45" s="23" t="s">
        <v>56</v>
      </c>
      <c r="C45" s="46" t="s">
        <v>17</v>
      </c>
    </row>
    <row r="46" spans="1:14" ht="13.5" thickBot="1">
      <c r="A46" s="61"/>
      <c r="B46" s="33" t="s">
        <v>57</v>
      </c>
      <c r="C46" s="66" t="s">
        <v>18</v>
      </c>
    </row>
    <row r="47" spans="1:14" ht="13.5" thickTop="1"/>
  </sheetData>
  <mergeCells count="7">
    <mergeCell ref="A1:R1"/>
    <mergeCell ref="A3:A13"/>
    <mergeCell ref="A15:A30"/>
    <mergeCell ref="A32:A37"/>
    <mergeCell ref="A39:A42"/>
    <mergeCell ref="A44:A46"/>
    <mergeCell ref="B44:C44"/>
  </mergeCells>
  <conditionalFormatting sqref="B4:B13">
    <cfRule type="duplicateValues" dxfId="9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 val="0"/>
        <cfvo type="max" val="0"/>
        <color rgb="FF008AEF"/>
      </dataBar>
    </cfRule>
  </conditionalFormatting>
  <conditionalFormatting sqref="O4:O13">
    <cfRule type="cellIs" dxfId="8" priority="2" operator="equal">
      <formula>$B$40</formula>
    </cfRule>
    <cfRule type="cellIs" dxfId="7" priority="3" operator="equal">
      <formula>$B$41</formula>
    </cfRule>
    <cfRule type="cellIs" dxfId="6" priority="4" operator="equal">
      <formula>$B$42</formula>
    </cfRule>
  </conditionalFormatting>
  <conditionalFormatting sqref="B4:R13">
    <cfRule type="expression" dxfId="5" priority="1">
      <formula>$O4=$B$40</formula>
    </cfRule>
  </conditionalFormatting>
  <dataValidations count="2">
    <dataValidation type="whole" allowBlank="1" showInputMessage="1" showErrorMessage="1" sqref="H4:J13 L4:M13">
      <formula1>$C$40</formula1>
      <formula2>$D$42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rightToLeft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/>
  <cols>
    <col min="1" max="1" width="4.7109375" style="4" customWidth="1"/>
    <col min="2" max="2" width="14.7109375" style="4" bestFit="1" customWidth="1"/>
    <col min="3" max="3" width="8.42578125" style="4" bestFit="1" customWidth="1"/>
    <col min="4" max="4" width="6.5703125" style="4" bestFit="1" customWidth="1"/>
    <col min="5" max="5" width="8.5703125" style="4" bestFit="1" customWidth="1"/>
    <col min="6" max="6" width="8.42578125" style="4" bestFit="1" customWidth="1"/>
    <col min="7" max="7" width="8.140625" style="4" bestFit="1" customWidth="1"/>
    <col min="8" max="10" width="6.5703125" style="4" customWidth="1"/>
    <col min="11" max="11" width="8" style="4" bestFit="1" customWidth="1"/>
    <col min="12" max="13" width="6.5703125" style="5" bestFit="1" customWidth="1"/>
    <col min="14" max="14" width="7.7109375" style="4" bestFit="1" customWidth="1"/>
    <col min="15" max="15" width="6.28515625" style="4" bestFit="1" customWidth="1"/>
    <col min="16" max="16" width="8" style="4" bestFit="1" customWidth="1"/>
    <col min="17" max="17" width="7.85546875" style="4" bestFit="1" customWidth="1"/>
    <col min="18" max="18" width="7" style="4" bestFit="1" customWidth="1"/>
    <col min="19" max="16384" width="9.140625" style="4"/>
  </cols>
  <sheetData>
    <row r="1" spans="1:18" ht="30.75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5" thickBot="1"/>
    <row r="3" spans="1:18" s="11" customFormat="1" ht="27" thickTop="1" thickBot="1">
      <c r="A3" s="6" t="s">
        <v>46</v>
      </c>
      <c r="B3" s="7" t="s">
        <v>41</v>
      </c>
      <c r="C3" s="8" t="s">
        <v>1</v>
      </c>
      <c r="D3" s="8" t="s">
        <v>8</v>
      </c>
      <c r="E3" s="8" t="s">
        <v>51</v>
      </c>
      <c r="F3" s="8" t="s">
        <v>50</v>
      </c>
      <c r="G3" s="8" t="s">
        <v>54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39</v>
      </c>
      <c r="Q3" s="9" t="s">
        <v>40</v>
      </c>
      <c r="R3" s="10" t="s">
        <v>59</v>
      </c>
    </row>
    <row r="4" spans="1:18">
      <c r="A4" s="12"/>
      <c r="B4" s="13">
        <v>123456789</v>
      </c>
      <c r="C4" s="14" t="s">
        <v>2</v>
      </c>
      <c r="D4" s="14" t="s">
        <v>17</v>
      </c>
      <c r="E4" s="15">
        <v>9877665</v>
      </c>
      <c r="F4" s="16">
        <v>123</v>
      </c>
      <c r="G4" s="17" t="s">
        <v>55</v>
      </c>
      <c r="H4" s="14">
        <v>89</v>
      </c>
      <c r="I4" s="14">
        <v>86</v>
      </c>
      <c r="J4" s="14">
        <v>99</v>
      </c>
      <c r="K4" s="18">
        <f>AVERAGE(H4:J4)</f>
        <v>91.333333333333329</v>
      </c>
      <c r="L4" s="14">
        <v>99</v>
      </c>
      <c r="M4" s="14">
        <v>80</v>
      </c>
      <c r="N4" s="19">
        <f>ROUND(H4*$C$32+I4*$C$33+J4*$C$34+L4*$C$35+M4*$C$36,0)</f>
        <v>89</v>
      </c>
      <c r="O4" s="14" t="str">
        <f>IF(N4&lt;$C$41,$B$40,IF(N4&lt;$C$42,$B$41,$B$42))</f>
        <v>מצטיין</v>
      </c>
      <c r="P4" s="14" t="str">
        <f>IF(AND(D4=$C$46,O4=$B$42),"מלגה","")</f>
        <v/>
      </c>
      <c r="Q4" s="20" t="str">
        <f>IF(OR(D4=$C$46,O4=$B$42),"מלגה","")</f>
        <v>מלגה</v>
      </c>
      <c r="R4" s="21" t="str">
        <f>IF(NOT(N4&lt;$C$41),"מלגה","")</f>
        <v>מלגה</v>
      </c>
    </row>
    <row r="5" spans="1:18">
      <c r="A5" s="12"/>
      <c r="B5" s="22">
        <v>193878400</v>
      </c>
      <c r="C5" s="23" t="s">
        <v>3</v>
      </c>
      <c r="D5" s="23" t="s">
        <v>18</v>
      </c>
      <c r="E5" s="24">
        <v>9876544</v>
      </c>
      <c r="F5" s="25">
        <v>70000</v>
      </c>
      <c r="G5" s="26" t="s">
        <v>55</v>
      </c>
      <c r="H5" s="23">
        <v>81</v>
      </c>
      <c r="I5" s="23">
        <v>80</v>
      </c>
      <c r="J5" s="23">
        <v>82</v>
      </c>
      <c r="K5" s="27">
        <f t="shared" ref="K5:K13" si="0">AVERAGE(H5:J5)</f>
        <v>81</v>
      </c>
      <c r="L5" s="23">
        <v>81</v>
      </c>
      <c r="M5" s="23">
        <v>81</v>
      </c>
      <c r="N5" s="28">
        <f t="shared" ref="N5:N13" si="1">ROUND(H5*$C$32+I5*$C$33+J5*$C$34+L5*$C$35+M5*$C$36,0)</f>
        <v>81</v>
      </c>
      <c r="O5" s="23" t="str">
        <f t="shared" ref="O5:O13" si="2">IF(N5&lt;$C$41,$B$40,IF(N5&lt;$C$42,$B$41,$B$42))</f>
        <v>עובר</v>
      </c>
      <c r="P5" s="23" t="str">
        <f t="shared" ref="P5:P13" si="3">IF(AND(D5=$C$46,O5=$B$42),"מלגה","")</f>
        <v/>
      </c>
      <c r="Q5" s="29" t="str">
        <f t="shared" ref="Q5:Q13" si="4">IF(OR(D5=$C$46,O5=$B$42),"מלגה","")</f>
        <v>מלגה</v>
      </c>
      <c r="R5" s="30" t="str">
        <f t="shared" ref="R5:R13" si="5">IF(NOT(N5&lt;$C$41),"מלגה","")</f>
        <v>מלגה</v>
      </c>
    </row>
    <row r="6" spans="1:18">
      <c r="A6" s="12"/>
      <c r="B6" s="22">
        <v>658370843</v>
      </c>
      <c r="C6" s="23" t="s">
        <v>4</v>
      </c>
      <c r="D6" s="23" t="s">
        <v>18</v>
      </c>
      <c r="E6" s="24">
        <v>2118758</v>
      </c>
      <c r="F6" s="25">
        <v>55326</v>
      </c>
      <c r="G6" s="26" t="s">
        <v>55</v>
      </c>
      <c r="H6" s="23">
        <v>67</v>
      </c>
      <c r="I6" s="23">
        <v>99</v>
      </c>
      <c r="J6" s="23">
        <v>69</v>
      </c>
      <c r="K6" s="27">
        <f t="shared" si="0"/>
        <v>78.333333333333329</v>
      </c>
      <c r="L6" s="23">
        <v>90</v>
      </c>
      <c r="M6" s="23">
        <v>85</v>
      </c>
      <c r="N6" s="28">
        <f t="shared" si="1"/>
        <v>85</v>
      </c>
      <c r="O6" s="23" t="str">
        <f t="shared" si="2"/>
        <v>מצטיין</v>
      </c>
      <c r="P6" s="23" t="str">
        <f t="shared" si="3"/>
        <v>מלגה</v>
      </c>
      <c r="Q6" s="29" t="str">
        <f t="shared" si="4"/>
        <v>מלגה</v>
      </c>
      <c r="R6" s="30" t="str">
        <f t="shared" si="5"/>
        <v>מלגה</v>
      </c>
    </row>
    <row r="7" spans="1:18">
      <c r="A7" s="12"/>
      <c r="B7" s="22">
        <v>830998987</v>
      </c>
      <c r="C7" s="23" t="s">
        <v>5</v>
      </c>
      <c r="D7" s="23" t="s">
        <v>18</v>
      </c>
      <c r="E7" s="24">
        <v>3527439</v>
      </c>
      <c r="F7" s="25">
        <v>56324</v>
      </c>
      <c r="G7" s="26" t="s">
        <v>55</v>
      </c>
      <c r="H7" s="23">
        <v>80</v>
      </c>
      <c r="I7" s="23"/>
      <c r="J7" s="23">
        <v>87</v>
      </c>
      <c r="K7" s="27">
        <f t="shared" si="0"/>
        <v>83.5</v>
      </c>
      <c r="L7" s="23">
        <v>90</v>
      </c>
      <c r="M7" s="23"/>
      <c r="N7" s="28">
        <f t="shared" si="1"/>
        <v>44</v>
      </c>
      <c r="O7" s="23" t="str">
        <f t="shared" si="2"/>
        <v>נכשל</v>
      </c>
      <c r="P7" s="23" t="str">
        <f t="shared" si="3"/>
        <v/>
      </c>
      <c r="Q7" s="29" t="str">
        <f t="shared" si="4"/>
        <v>מלגה</v>
      </c>
      <c r="R7" s="30" t="str">
        <f t="shared" si="5"/>
        <v/>
      </c>
    </row>
    <row r="8" spans="1:18">
      <c r="A8" s="12"/>
      <c r="B8" s="22">
        <v>123456789</v>
      </c>
      <c r="C8" s="23" t="s">
        <v>42</v>
      </c>
      <c r="D8" s="23" t="s">
        <v>17</v>
      </c>
      <c r="E8" s="24">
        <v>7563094</v>
      </c>
      <c r="F8" s="25">
        <v>86534</v>
      </c>
      <c r="G8" s="26" t="s">
        <v>55</v>
      </c>
      <c r="H8" s="23">
        <v>91</v>
      </c>
      <c r="I8" s="23">
        <v>79</v>
      </c>
      <c r="J8" s="23">
        <v>85</v>
      </c>
      <c r="K8" s="27">
        <f t="shared" si="0"/>
        <v>85</v>
      </c>
      <c r="L8" s="23">
        <v>100</v>
      </c>
      <c r="M8" s="23">
        <v>50</v>
      </c>
      <c r="N8" s="28">
        <f t="shared" si="1"/>
        <v>76</v>
      </c>
      <c r="O8" s="23" t="str">
        <f t="shared" si="2"/>
        <v>עובר</v>
      </c>
      <c r="P8" s="23" t="str">
        <f t="shared" si="3"/>
        <v/>
      </c>
      <c r="Q8" s="29" t="str">
        <f t="shared" si="4"/>
        <v/>
      </c>
      <c r="R8" s="30" t="str">
        <f t="shared" si="5"/>
        <v>מלגה</v>
      </c>
    </row>
    <row r="9" spans="1:18">
      <c r="A9" s="12"/>
      <c r="B9" s="22">
        <v>298754355</v>
      </c>
      <c r="C9" s="23" t="s">
        <v>6</v>
      </c>
      <c r="D9" s="23" t="s">
        <v>17</v>
      </c>
      <c r="E9" s="24">
        <v>8763456</v>
      </c>
      <c r="F9" s="25">
        <v>83934</v>
      </c>
      <c r="G9" s="26" t="s">
        <v>0</v>
      </c>
      <c r="H9" s="23">
        <v>88</v>
      </c>
      <c r="I9" s="23">
        <v>90</v>
      </c>
      <c r="J9" s="23">
        <v>74</v>
      </c>
      <c r="K9" s="27">
        <f t="shared" si="0"/>
        <v>84</v>
      </c>
      <c r="L9" s="23">
        <v>55</v>
      </c>
      <c r="M9" s="23">
        <v>45</v>
      </c>
      <c r="N9" s="28">
        <f t="shared" si="1"/>
        <v>60</v>
      </c>
      <c r="O9" s="23" t="str">
        <f t="shared" si="2"/>
        <v>עובר</v>
      </c>
      <c r="P9" s="23" t="str">
        <f t="shared" si="3"/>
        <v/>
      </c>
      <c r="Q9" s="29" t="str">
        <f t="shared" si="4"/>
        <v/>
      </c>
      <c r="R9" s="30" t="str">
        <f t="shared" si="5"/>
        <v>מלגה</v>
      </c>
    </row>
    <row r="10" spans="1:18">
      <c r="A10" s="12"/>
      <c r="B10" s="22">
        <v>983687692</v>
      </c>
      <c r="C10" s="23" t="s">
        <v>7</v>
      </c>
      <c r="D10" s="23" t="s">
        <v>18</v>
      </c>
      <c r="E10" s="24">
        <v>6347234</v>
      </c>
      <c r="F10" s="25">
        <v>55235</v>
      </c>
      <c r="G10" s="26" t="s">
        <v>0</v>
      </c>
      <c r="H10" s="23">
        <v>45</v>
      </c>
      <c r="I10" s="23">
        <v>60</v>
      </c>
      <c r="J10" s="23"/>
      <c r="K10" s="27">
        <f t="shared" si="0"/>
        <v>52.5</v>
      </c>
      <c r="L10" s="23">
        <v>99</v>
      </c>
      <c r="M10" s="23">
        <v>94</v>
      </c>
      <c r="N10" s="28">
        <f t="shared" si="1"/>
        <v>78</v>
      </c>
      <c r="O10" s="23" t="str">
        <f t="shared" si="2"/>
        <v>עובר</v>
      </c>
      <c r="P10" s="23" t="str">
        <f t="shared" si="3"/>
        <v/>
      </c>
      <c r="Q10" s="29" t="str">
        <f t="shared" si="4"/>
        <v>מלגה</v>
      </c>
      <c r="R10" s="30" t="str">
        <f t="shared" si="5"/>
        <v>מלגה</v>
      </c>
    </row>
    <row r="11" spans="1:18">
      <c r="A11" s="12"/>
      <c r="B11" s="22">
        <v>947465892</v>
      </c>
      <c r="C11" s="23" t="s">
        <v>19</v>
      </c>
      <c r="D11" s="23" t="s">
        <v>17</v>
      </c>
      <c r="E11" s="24">
        <v>3434324</v>
      </c>
      <c r="F11" s="25">
        <v>41466</v>
      </c>
      <c r="G11" s="26" t="s">
        <v>0</v>
      </c>
      <c r="H11" s="23"/>
      <c r="I11" s="23">
        <v>79</v>
      </c>
      <c r="J11" s="23">
        <v>99</v>
      </c>
      <c r="K11" s="27">
        <f t="shared" si="0"/>
        <v>89</v>
      </c>
      <c r="L11" s="23">
        <v>86</v>
      </c>
      <c r="M11" s="23">
        <v>65</v>
      </c>
      <c r="N11" s="28">
        <f t="shared" si="1"/>
        <v>70</v>
      </c>
      <c r="O11" s="23" t="str">
        <f t="shared" si="2"/>
        <v>עובר</v>
      </c>
      <c r="P11" s="23" t="str">
        <f t="shared" si="3"/>
        <v/>
      </c>
      <c r="Q11" s="29" t="str">
        <f t="shared" si="4"/>
        <v/>
      </c>
      <c r="R11" s="30" t="str">
        <f t="shared" si="5"/>
        <v>מלגה</v>
      </c>
    </row>
    <row r="12" spans="1:18">
      <c r="A12" s="12"/>
      <c r="B12" s="22">
        <v>388923057</v>
      </c>
      <c r="C12" s="23" t="s">
        <v>5</v>
      </c>
      <c r="D12" s="23" t="s">
        <v>18</v>
      </c>
      <c r="E12" s="24">
        <v>8743644</v>
      </c>
      <c r="F12" s="25">
        <v>44141</v>
      </c>
      <c r="G12" s="26" t="s">
        <v>0</v>
      </c>
      <c r="H12" s="23">
        <v>60</v>
      </c>
      <c r="I12" s="23">
        <v>100</v>
      </c>
      <c r="J12" s="23">
        <v>80</v>
      </c>
      <c r="K12" s="27">
        <f t="shared" si="0"/>
        <v>80</v>
      </c>
      <c r="L12" s="23">
        <v>40</v>
      </c>
      <c r="M12" s="23">
        <v>61</v>
      </c>
      <c r="N12" s="28">
        <f t="shared" si="1"/>
        <v>60</v>
      </c>
      <c r="O12" s="23" t="str">
        <f t="shared" si="2"/>
        <v>עובר</v>
      </c>
      <c r="P12" s="23" t="str">
        <f t="shared" si="3"/>
        <v/>
      </c>
      <c r="Q12" s="29" t="str">
        <f t="shared" si="4"/>
        <v>מלגה</v>
      </c>
      <c r="R12" s="30" t="str">
        <f t="shared" si="5"/>
        <v>מלגה</v>
      </c>
    </row>
    <row r="13" spans="1:18" ht="13.5" thickBot="1">
      <c r="A13" s="31"/>
      <c r="B13" s="32">
        <v>244576280</v>
      </c>
      <c r="C13" s="33" t="s">
        <v>19</v>
      </c>
      <c r="D13" s="33" t="s">
        <v>18</v>
      </c>
      <c r="E13" s="34">
        <v>3252524</v>
      </c>
      <c r="F13" s="35">
        <v>44451</v>
      </c>
      <c r="G13" s="36" t="s">
        <v>0</v>
      </c>
      <c r="H13" s="33">
        <v>94</v>
      </c>
      <c r="I13" s="33">
        <v>100</v>
      </c>
      <c r="J13" s="33">
        <v>93</v>
      </c>
      <c r="K13" s="37">
        <f t="shared" si="0"/>
        <v>95.666666666666671</v>
      </c>
      <c r="L13" s="33">
        <v>95</v>
      </c>
      <c r="M13" s="33">
        <v>100</v>
      </c>
      <c r="N13" s="38">
        <f t="shared" si="1"/>
        <v>97</v>
      </c>
      <c r="O13" s="33" t="str">
        <f t="shared" si="2"/>
        <v>מצטיין</v>
      </c>
      <c r="P13" s="33" t="str">
        <f t="shared" si="3"/>
        <v>מלגה</v>
      </c>
      <c r="Q13" s="39" t="str">
        <f t="shared" si="4"/>
        <v>מלגה</v>
      </c>
      <c r="R13" s="40" t="str">
        <f t="shared" si="5"/>
        <v>מלגה</v>
      </c>
    </row>
    <row r="14" spans="1:18" ht="14.25" thickTop="1" thickBot="1">
      <c r="L14" s="4"/>
      <c r="M14" s="4"/>
    </row>
    <row r="15" spans="1:18" ht="12.75" customHeight="1" thickTop="1">
      <c r="A15" s="41" t="s">
        <v>47</v>
      </c>
      <c r="B15" s="42" t="s">
        <v>20</v>
      </c>
      <c r="C15" s="42"/>
      <c r="D15" s="42"/>
      <c r="E15" s="42"/>
      <c r="F15" s="42"/>
      <c r="G15" s="42"/>
      <c r="H15" s="43">
        <f>AVERAGE(H4:H13)</f>
        <v>77.222222222222229</v>
      </c>
      <c r="I15" s="43">
        <f t="shared" ref="I15:N15" si="6">AVERAGE(I4:I13)</f>
        <v>85.888888888888886</v>
      </c>
      <c r="J15" s="43">
        <f t="shared" si="6"/>
        <v>85.333333333333329</v>
      </c>
      <c r="K15" s="43">
        <f t="shared" si="6"/>
        <v>82.033333333333331</v>
      </c>
      <c r="L15" s="43">
        <f t="shared" si="6"/>
        <v>83.5</v>
      </c>
      <c r="M15" s="43">
        <f t="shared" si="6"/>
        <v>73.444444444444443</v>
      </c>
      <c r="N15" s="44">
        <f t="shared" si="6"/>
        <v>74</v>
      </c>
    </row>
    <row r="16" spans="1:18">
      <c r="A16" s="45"/>
      <c r="B16" s="23" t="s">
        <v>21</v>
      </c>
      <c r="C16" s="23"/>
      <c r="D16" s="23"/>
      <c r="E16" s="23"/>
      <c r="F16" s="23"/>
      <c r="G16" s="23"/>
      <c r="H16" s="27">
        <f>MEDIAN(H4:H13)</f>
        <v>81</v>
      </c>
      <c r="I16" s="27">
        <f t="shared" ref="I16:N16" si="7">MEDIAN(I4:I13)</f>
        <v>86</v>
      </c>
      <c r="J16" s="27">
        <f t="shared" si="7"/>
        <v>85</v>
      </c>
      <c r="K16" s="27">
        <f t="shared" si="7"/>
        <v>83.75</v>
      </c>
      <c r="L16" s="27">
        <f t="shared" si="7"/>
        <v>90</v>
      </c>
      <c r="M16" s="27">
        <f t="shared" si="7"/>
        <v>80</v>
      </c>
      <c r="N16" s="46">
        <f t="shared" si="7"/>
        <v>77</v>
      </c>
    </row>
    <row r="17" spans="1:14">
      <c r="A17" s="45"/>
      <c r="B17" s="23" t="s">
        <v>22</v>
      </c>
      <c r="C17" s="23"/>
      <c r="D17" s="23"/>
      <c r="E17" s="23"/>
      <c r="F17" s="23"/>
      <c r="G17" s="23"/>
      <c r="H17" s="27" t="e">
        <f>MODE(H4:H13)</f>
        <v>#N/A</v>
      </c>
      <c r="I17" s="27">
        <f t="shared" ref="I17:N17" si="8">MODE(I4:I13)</f>
        <v>79</v>
      </c>
      <c r="J17" s="27">
        <f t="shared" si="8"/>
        <v>99</v>
      </c>
      <c r="K17" s="27" t="e">
        <f t="shared" si="8"/>
        <v>#N/A</v>
      </c>
      <c r="L17" s="27">
        <f t="shared" si="8"/>
        <v>99</v>
      </c>
      <c r="M17" s="27" t="e">
        <f t="shared" si="8"/>
        <v>#N/A</v>
      </c>
      <c r="N17" s="46">
        <f t="shared" si="8"/>
        <v>60</v>
      </c>
    </row>
    <row r="18" spans="1:14">
      <c r="A18" s="45"/>
      <c r="B18" s="23" t="s">
        <v>23</v>
      </c>
      <c r="C18" s="23"/>
      <c r="D18" s="23"/>
      <c r="E18" s="23"/>
      <c r="F18" s="23"/>
      <c r="G18" s="23"/>
      <c r="H18" s="27">
        <f>MAX(H4:H13)</f>
        <v>94</v>
      </c>
      <c r="I18" s="27">
        <f t="shared" ref="I18:N18" si="9">MAX(I4:I13)</f>
        <v>100</v>
      </c>
      <c r="J18" s="27">
        <f t="shared" si="9"/>
        <v>99</v>
      </c>
      <c r="K18" s="27">
        <f t="shared" si="9"/>
        <v>95.666666666666671</v>
      </c>
      <c r="L18" s="27">
        <f t="shared" si="9"/>
        <v>100</v>
      </c>
      <c r="M18" s="27">
        <f t="shared" si="9"/>
        <v>100</v>
      </c>
      <c r="N18" s="46">
        <f t="shared" si="9"/>
        <v>97</v>
      </c>
    </row>
    <row r="19" spans="1:14">
      <c r="A19" s="45"/>
      <c r="B19" s="23" t="s">
        <v>24</v>
      </c>
      <c r="C19" s="23"/>
      <c r="D19" s="23"/>
      <c r="E19" s="23"/>
      <c r="F19" s="23"/>
      <c r="G19" s="23"/>
      <c r="H19" s="27">
        <f>MIN(H4:H13)</f>
        <v>45</v>
      </c>
      <c r="I19" s="27">
        <f t="shared" ref="I19:N19" si="10">MIN(I4:I13)</f>
        <v>60</v>
      </c>
      <c r="J19" s="27">
        <f t="shared" si="10"/>
        <v>69</v>
      </c>
      <c r="K19" s="27">
        <f t="shared" si="10"/>
        <v>52.5</v>
      </c>
      <c r="L19" s="27">
        <f t="shared" si="10"/>
        <v>40</v>
      </c>
      <c r="M19" s="27">
        <f t="shared" si="10"/>
        <v>45</v>
      </c>
      <c r="N19" s="46">
        <f t="shared" si="10"/>
        <v>44</v>
      </c>
    </row>
    <row r="20" spans="1:14">
      <c r="A20" s="45"/>
      <c r="B20" s="23" t="s">
        <v>43</v>
      </c>
      <c r="C20" s="23"/>
      <c r="D20" s="23"/>
      <c r="E20" s="23"/>
      <c r="F20" s="23"/>
      <c r="G20" s="23"/>
      <c r="H20" s="27">
        <f>STDEV(H4:H13)</f>
        <v>16.536155673083279</v>
      </c>
      <c r="I20" s="27">
        <f t="shared" ref="I20:N20" si="11">STDEV(I4:I13)</f>
        <v>13.166666666666675</v>
      </c>
      <c r="J20" s="27">
        <f t="shared" si="11"/>
        <v>10.428326807307105</v>
      </c>
      <c r="K20" s="27">
        <f t="shared" si="11"/>
        <v>11.67534069082849</v>
      </c>
      <c r="L20" s="27">
        <f t="shared" si="11"/>
        <v>20.23885152648517</v>
      </c>
      <c r="M20" s="27">
        <f t="shared" si="11"/>
        <v>19.190564811327921</v>
      </c>
      <c r="N20" s="46">
        <f t="shared" si="11"/>
        <v>15.818414023606231</v>
      </c>
    </row>
    <row r="21" spans="1:14">
      <c r="A21" s="45"/>
      <c r="B21" s="23" t="s">
        <v>44</v>
      </c>
      <c r="C21" s="23"/>
      <c r="D21" s="23"/>
      <c r="E21" s="23"/>
      <c r="F21" s="23"/>
      <c r="G21" s="23"/>
      <c r="H21" s="27">
        <f>VAR(H4:H13)</f>
        <v>273.44444444444434</v>
      </c>
      <c r="I21" s="27">
        <f t="shared" ref="I21:N21" si="12">VAR(I4:I13)</f>
        <v>173.36111111111131</v>
      </c>
      <c r="J21" s="27">
        <f t="shared" si="12"/>
        <v>108.75</v>
      </c>
      <c r="K21" s="27">
        <f t="shared" si="12"/>
        <v>136.31358024691548</v>
      </c>
      <c r="L21" s="27">
        <f t="shared" si="12"/>
        <v>409.61111111111109</v>
      </c>
      <c r="M21" s="27">
        <f t="shared" si="12"/>
        <v>368.27777777777737</v>
      </c>
      <c r="N21" s="46">
        <f t="shared" si="12"/>
        <v>250.22222222222223</v>
      </c>
    </row>
    <row r="22" spans="1:14">
      <c r="A22" s="45"/>
      <c r="B22" s="23" t="s">
        <v>37</v>
      </c>
      <c r="C22" s="23"/>
      <c r="D22" s="23"/>
      <c r="E22" s="23"/>
      <c r="F22" s="23"/>
      <c r="G22" s="23"/>
      <c r="H22" s="23">
        <f>COUNT(H4:H13)</f>
        <v>9</v>
      </c>
      <c r="I22" s="23">
        <f t="shared" ref="I22:N22" si="13">COUNT(I4:I13)</f>
        <v>9</v>
      </c>
      <c r="J22" s="23">
        <f t="shared" si="13"/>
        <v>9</v>
      </c>
      <c r="K22" s="23">
        <f t="shared" si="13"/>
        <v>10</v>
      </c>
      <c r="L22" s="23">
        <f t="shared" si="13"/>
        <v>10</v>
      </c>
      <c r="M22" s="23">
        <f t="shared" si="13"/>
        <v>9</v>
      </c>
      <c r="N22" s="30">
        <f t="shared" si="13"/>
        <v>10</v>
      </c>
    </row>
    <row r="23" spans="1:14">
      <c r="A23" s="45"/>
      <c r="B23" s="23" t="s">
        <v>25</v>
      </c>
      <c r="C23" s="23"/>
      <c r="D23" s="23"/>
      <c r="E23" s="23"/>
      <c r="F23" s="23"/>
      <c r="G23" s="23"/>
      <c r="H23" s="23">
        <f xml:space="preserve"> COUNTIF(H4:H13,"&lt;"&amp;$C$41)</f>
        <v>1</v>
      </c>
      <c r="I23" s="23">
        <f t="shared" ref="I23:N23" si="14" xml:space="preserve"> COUNTIF(I4:I13,"&lt;"&amp;$C$41)</f>
        <v>0</v>
      </c>
      <c r="J23" s="23">
        <f t="shared" si="14"/>
        <v>0</v>
      </c>
      <c r="K23" s="23">
        <f t="shared" si="14"/>
        <v>1</v>
      </c>
      <c r="L23" s="23">
        <f t="shared" si="14"/>
        <v>2</v>
      </c>
      <c r="M23" s="23">
        <f t="shared" si="14"/>
        <v>2</v>
      </c>
      <c r="N23" s="47">
        <f t="shared" si="14"/>
        <v>1</v>
      </c>
    </row>
    <row r="24" spans="1:14">
      <c r="A24" s="45"/>
      <c r="B24" s="23" t="s">
        <v>52</v>
      </c>
      <c r="C24" s="23"/>
      <c r="D24" s="23"/>
      <c r="E24" s="23"/>
      <c r="F24" s="23"/>
      <c r="G24" s="23"/>
      <c r="H24" s="23">
        <f>COUNTIFS(H4:H13,"&gt;="&amp;$C$41,H4:H13,"&lt;"&amp;$C$42)</f>
        <v>4</v>
      </c>
      <c r="I24" s="23">
        <f t="shared" ref="I24:N24" si="15">COUNTIFS(I4:I13,"&gt;="&amp;$C$41,I4:I13,"&lt;"&amp;$C$42)</f>
        <v>4</v>
      </c>
      <c r="J24" s="23">
        <f t="shared" si="15"/>
        <v>4</v>
      </c>
      <c r="K24" s="23">
        <f t="shared" si="15"/>
        <v>5</v>
      </c>
      <c r="L24" s="23">
        <f t="shared" si="15"/>
        <v>1</v>
      </c>
      <c r="M24" s="23">
        <f t="shared" si="15"/>
        <v>4</v>
      </c>
      <c r="N24" s="47">
        <f t="shared" si="15"/>
        <v>6</v>
      </c>
    </row>
    <row r="25" spans="1:14">
      <c r="A25" s="45"/>
      <c r="B25" s="23" t="s">
        <v>53</v>
      </c>
      <c r="C25" s="23"/>
      <c r="D25" s="23"/>
      <c r="E25" s="23"/>
      <c r="F25" s="23"/>
      <c r="G25" s="23"/>
      <c r="H25" s="23">
        <f>COUNTIF(H4:H13,"&gt;="&amp;$C$42)</f>
        <v>4</v>
      </c>
      <c r="I25" s="23">
        <f t="shared" ref="I25:N25" si="16">COUNTIF(I4:I13,"&gt;="&amp;$C$42)</f>
        <v>5</v>
      </c>
      <c r="J25" s="23">
        <f t="shared" si="16"/>
        <v>5</v>
      </c>
      <c r="K25" s="23">
        <f t="shared" si="16"/>
        <v>4</v>
      </c>
      <c r="L25" s="23">
        <f t="shared" si="16"/>
        <v>7</v>
      </c>
      <c r="M25" s="23">
        <f t="shared" si="16"/>
        <v>3</v>
      </c>
      <c r="N25" s="47">
        <f t="shared" si="16"/>
        <v>3</v>
      </c>
    </row>
    <row r="26" spans="1:14">
      <c r="A26" s="45"/>
      <c r="B26" s="26" t="s">
        <v>60</v>
      </c>
      <c r="C26" s="23" t="str">
        <f>B45</f>
        <v>סטודנטים</v>
      </c>
      <c r="D26" s="23"/>
      <c r="E26" s="23"/>
      <c r="F26" s="23"/>
      <c r="G26" s="23"/>
      <c r="H26" s="23">
        <f>COUNTIFS($D$4:$D$13,$C45,H$4:H$13,"&gt;="&amp;$C$42)</f>
        <v>3</v>
      </c>
      <c r="I26" s="23">
        <f t="shared" ref="I26:N26" si="17">COUNTIFS($D$4:$D$13,$C45,I$4:I$13,"&gt;="&amp;$C$42)</f>
        <v>2</v>
      </c>
      <c r="J26" s="23">
        <f t="shared" si="17"/>
        <v>3</v>
      </c>
      <c r="K26" s="23">
        <f t="shared" si="17"/>
        <v>3</v>
      </c>
      <c r="L26" s="23">
        <f t="shared" si="17"/>
        <v>3</v>
      </c>
      <c r="M26" s="23">
        <f t="shared" si="17"/>
        <v>0</v>
      </c>
      <c r="N26" s="30">
        <f t="shared" si="17"/>
        <v>1</v>
      </c>
    </row>
    <row r="27" spans="1:14">
      <c r="A27" s="48"/>
      <c r="B27" s="49"/>
      <c r="C27" s="23" t="str">
        <f>B46</f>
        <v>סטודנטיות</v>
      </c>
      <c r="D27" s="49"/>
      <c r="E27" s="49"/>
      <c r="F27" s="49"/>
      <c r="G27" s="49"/>
      <c r="H27" s="23">
        <f t="shared" ref="H27:N27" si="18">COUNTIFS($D$4:$D$13,$C46,H$4:H$13,"&gt;="&amp;$C$42)</f>
        <v>1</v>
      </c>
      <c r="I27" s="49">
        <f t="shared" si="18"/>
        <v>3</v>
      </c>
      <c r="J27" s="49">
        <f t="shared" si="18"/>
        <v>2</v>
      </c>
      <c r="K27" s="49">
        <f t="shared" si="18"/>
        <v>1</v>
      </c>
      <c r="L27" s="49">
        <f t="shared" si="18"/>
        <v>4</v>
      </c>
      <c r="M27" s="49">
        <f t="shared" si="18"/>
        <v>3</v>
      </c>
      <c r="N27" s="50">
        <f t="shared" si="18"/>
        <v>2</v>
      </c>
    </row>
    <row r="28" spans="1:14">
      <c r="A28" s="48"/>
      <c r="B28" s="49" t="s">
        <v>38</v>
      </c>
      <c r="C28" s="49"/>
      <c r="D28" s="49">
        <f>COUNTA(C4:C13)</f>
        <v>10</v>
      </c>
      <c r="E28" s="49"/>
      <c r="F28" s="49"/>
      <c r="G28" s="51" t="s">
        <v>61</v>
      </c>
      <c r="H28" s="52">
        <f>AVERAGEIFS(H4:H13,H4:H13,"&gt;="&amp;$C$41,H4:H13,"&lt;"&amp;$C$42)</f>
        <v>72</v>
      </c>
      <c r="I28" s="52">
        <f t="shared" ref="I28:N28" si="19">AVERAGEIFS(I4:I13,I4:I13,"&gt;="&amp;$C$41,I4:I13,"&lt;"&amp;$C$42)</f>
        <v>74.5</v>
      </c>
      <c r="J28" s="52">
        <f t="shared" si="19"/>
        <v>76.25</v>
      </c>
      <c r="K28" s="52">
        <f t="shared" si="19"/>
        <v>81.36666666666666</v>
      </c>
      <c r="L28" s="52">
        <f t="shared" si="19"/>
        <v>81</v>
      </c>
      <c r="M28" s="52">
        <f t="shared" si="19"/>
        <v>71.75</v>
      </c>
      <c r="N28" s="53">
        <f t="shared" si="19"/>
        <v>70.833333333333329</v>
      </c>
    </row>
    <row r="29" spans="1:14">
      <c r="A29" s="48"/>
      <c r="B29" s="26" t="s">
        <v>60</v>
      </c>
      <c r="C29" s="49" t="str">
        <f>B45</f>
        <v>סטודנטים</v>
      </c>
      <c r="D29" s="49">
        <f>COUNTIF($D$4:$D$13,C45)</f>
        <v>4</v>
      </c>
      <c r="E29" s="49"/>
      <c r="F29" s="49"/>
      <c r="G29" s="54" t="s">
        <v>62</v>
      </c>
      <c r="H29" s="52">
        <f>AVERAGEIF($D$4:$D$13,$C45,H$4:H$13)</f>
        <v>89.333333333333329</v>
      </c>
      <c r="I29" s="52">
        <f t="shared" ref="I29:N29" si="20">AVERAGEIF($D$4:$D$13,$C45,I$4:I$13)</f>
        <v>83.5</v>
      </c>
      <c r="J29" s="52">
        <f t="shared" si="20"/>
        <v>89.25</v>
      </c>
      <c r="K29" s="52">
        <f t="shared" si="20"/>
        <v>87.333333333333329</v>
      </c>
      <c r="L29" s="52">
        <f t="shared" si="20"/>
        <v>85</v>
      </c>
      <c r="M29" s="52">
        <f t="shared" si="20"/>
        <v>60</v>
      </c>
      <c r="N29" s="53">
        <f t="shared" si="20"/>
        <v>73.75</v>
      </c>
    </row>
    <row r="30" spans="1:14" ht="13.5" thickBot="1">
      <c r="A30" s="55"/>
      <c r="B30" s="33"/>
      <c r="C30" s="33" t="str">
        <f>B46</f>
        <v>סטודנטיות</v>
      </c>
      <c r="D30" s="33">
        <f t="shared" ref="D30" si="21">COUNTIF($D$4:$D$13,C46)</f>
        <v>6</v>
      </c>
      <c r="E30" s="33"/>
      <c r="F30" s="33"/>
      <c r="G30" s="33" t="s">
        <v>62</v>
      </c>
      <c r="H30" s="56">
        <f t="shared" ref="H30:N30" si="22">AVERAGEIF($D$4:$D$13,$C46,H$4:H$13)</f>
        <v>71.166666666666671</v>
      </c>
      <c r="I30" s="57">
        <f t="shared" si="22"/>
        <v>87.8</v>
      </c>
      <c r="J30" s="56">
        <f t="shared" si="22"/>
        <v>82.2</v>
      </c>
      <c r="K30" s="56">
        <f t="shared" si="22"/>
        <v>78.5</v>
      </c>
      <c r="L30" s="56">
        <f t="shared" si="22"/>
        <v>82.5</v>
      </c>
      <c r="M30" s="56">
        <f t="shared" si="22"/>
        <v>84.2</v>
      </c>
      <c r="N30" s="58">
        <f t="shared" si="22"/>
        <v>74.166666666666671</v>
      </c>
    </row>
    <row r="31" spans="1:14" ht="14.25" thickTop="1" thickBot="1">
      <c r="L31" s="4"/>
      <c r="M31" s="4"/>
    </row>
    <row r="32" spans="1:14" ht="13.5" thickTop="1">
      <c r="A32" s="59" t="s">
        <v>48</v>
      </c>
      <c r="B32" s="42" t="s">
        <v>26</v>
      </c>
      <c r="C32" s="1">
        <v>0.1</v>
      </c>
      <c r="L32" s="4"/>
      <c r="M32" s="4"/>
    </row>
    <row r="33" spans="1:14">
      <c r="A33" s="60"/>
      <c r="B33" s="23" t="s">
        <v>27</v>
      </c>
      <c r="C33" s="2">
        <v>0.1</v>
      </c>
      <c r="L33" s="4"/>
      <c r="M33" s="4"/>
    </row>
    <row r="34" spans="1:14">
      <c r="A34" s="60"/>
      <c r="B34" s="23" t="s">
        <v>28</v>
      </c>
      <c r="C34" s="2">
        <v>0.1</v>
      </c>
      <c r="L34" s="4"/>
      <c r="M34" s="4"/>
    </row>
    <row r="35" spans="1:14">
      <c r="A35" s="60"/>
      <c r="B35" s="23" t="s">
        <v>29</v>
      </c>
      <c r="C35" s="2">
        <v>0.3</v>
      </c>
      <c r="L35" s="4"/>
      <c r="M35" s="4"/>
    </row>
    <row r="36" spans="1:14">
      <c r="A36" s="60"/>
      <c r="B36" s="23" t="s">
        <v>30</v>
      </c>
      <c r="C36" s="2">
        <v>0.4</v>
      </c>
      <c r="L36" s="4"/>
      <c r="M36" s="4"/>
    </row>
    <row r="37" spans="1:14" ht="13.5" thickBot="1">
      <c r="A37" s="61"/>
      <c r="B37" s="33" t="s">
        <v>31</v>
      </c>
      <c r="C37" s="62">
        <f>SUM(C32:C36)</f>
        <v>1</v>
      </c>
      <c r="L37" s="4"/>
      <c r="M37" s="4"/>
    </row>
    <row r="38" spans="1:14" ht="12.75" customHeight="1" thickTop="1" thickBot="1">
      <c r="L38" s="4"/>
      <c r="M38" s="4"/>
    </row>
    <row r="39" spans="1:14" ht="13.5" thickTop="1">
      <c r="A39" s="59" t="s">
        <v>49</v>
      </c>
      <c r="B39" s="42"/>
      <c r="C39" s="42" t="s">
        <v>32</v>
      </c>
      <c r="D39" s="63" t="s">
        <v>33</v>
      </c>
      <c r="L39" s="4"/>
      <c r="M39" s="4"/>
      <c r="N39" s="5"/>
    </row>
    <row r="40" spans="1:14">
      <c r="A40" s="60"/>
      <c r="B40" s="23" t="s">
        <v>34</v>
      </c>
      <c r="C40" s="27">
        <v>0</v>
      </c>
      <c r="D40" s="46">
        <v>59.49</v>
      </c>
      <c r="E40" s="64"/>
      <c r="F40" s="64"/>
      <c r="G40" s="64"/>
      <c r="L40" s="4"/>
      <c r="M40" s="4"/>
      <c r="N40" s="65"/>
    </row>
    <row r="41" spans="1:14">
      <c r="A41" s="60"/>
      <c r="B41" s="23" t="s">
        <v>35</v>
      </c>
      <c r="C41" s="27">
        <v>59.5</v>
      </c>
      <c r="D41" s="46">
        <v>84.49</v>
      </c>
      <c r="E41" s="64"/>
      <c r="F41" s="64"/>
      <c r="G41" s="64"/>
      <c r="L41" s="4"/>
      <c r="M41" s="4"/>
      <c r="N41" s="5"/>
    </row>
    <row r="42" spans="1:14" ht="13.5" thickBot="1">
      <c r="A42" s="61"/>
      <c r="B42" s="33" t="s">
        <v>36</v>
      </c>
      <c r="C42" s="37">
        <f>84.5</f>
        <v>84.5</v>
      </c>
      <c r="D42" s="66">
        <v>100</v>
      </c>
      <c r="E42" s="67" t="str">
        <f>"&gt;="&amp;C42</f>
        <v>&gt;=84.5</v>
      </c>
      <c r="F42" s="64"/>
      <c r="G42" s="64"/>
      <c r="L42" s="4"/>
      <c r="M42" s="4"/>
      <c r="N42" s="5"/>
    </row>
    <row r="43" spans="1:14" ht="14.25" thickTop="1" thickBot="1"/>
    <row r="44" spans="1:14" ht="13.5" thickTop="1">
      <c r="A44" s="59" t="s">
        <v>58</v>
      </c>
      <c r="B44" s="68" t="s">
        <v>8</v>
      </c>
      <c r="C44" s="69"/>
    </row>
    <row r="45" spans="1:14">
      <c r="A45" s="60"/>
      <c r="B45" s="23" t="s">
        <v>56</v>
      </c>
      <c r="C45" s="46" t="s">
        <v>17</v>
      </c>
    </row>
    <row r="46" spans="1:14" ht="13.5" thickBot="1">
      <c r="A46" s="61"/>
      <c r="B46" s="33" t="s">
        <v>57</v>
      </c>
      <c r="C46" s="66" t="s">
        <v>18</v>
      </c>
    </row>
    <row r="47" spans="1:14" ht="13.5" thickTop="1"/>
  </sheetData>
  <mergeCells count="7">
    <mergeCell ref="A1:R1"/>
    <mergeCell ref="A3:A13"/>
    <mergeCell ref="A15:A30"/>
    <mergeCell ref="A32:A37"/>
    <mergeCell ref="A39:A42"/>
    <mergeCell ref="A44:A46"/>
    <mergeCell ref="B44:C44"/>
  </mergeCells>
  <conditionalFormatting sqref="B4:B13">
    <cfRule type="duplicateValues" dxfId="4" priority="8"/>
  </conditionalFormatting>
  <conditionalFormatting sqref="N4:N13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dataBar" priority="7">
      <dataBar>
        <cfvo type="min" val="0"/>
        <cfvo type="max" val="0"/>
        <color rgb="FF008AEF"/>
      </dataBar>
    </cfRule>
  </conditionalFormatting>
  <conditionalFormatting sqref="O4:O13">
    <cfRule type="cellIs" dxfId="3" priority="2" operator="equal">
      <formula>$B$40</formula>
    </cfRule>
    <cfRule type="cellIs" dxfId="2" priority="3" operator="equal">
      <formula>$B$41</formula>
    </cfRule>
    <cfRule type="cellIs" dxfId="1" priority="4" operator="equal">
      <formula>$B$42</formula>
    </cfRule>
  </conditionalFormatting>
  <conditionalFormatting sqref="B4:R13">
    <cfRule type="expression" dxfId="0" priority="1">
      <formula>$O4=$B$40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$B$45:$B$46</formula1>
    </dataValidation>
    <dataValidation type="whole" allowBlank="1" showInputMessage="1" showErrorMessage="1" sqref="H4:J13 L4:M13">
      <formula1>$C$40</formula1>
      <formula2>$D$42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1-4</vt:lpstr>
      <vt:lpstr>5-8</vt:lpstr>
      <vt:lpstr>9-16</vt:lpstr>
      <vt:lpstr>17-19</vt:lpstr>
      <vt:lpstr>פתרון</vt:lpstr>
    </vt:vector>
  </TitlesOfParts>
  <Company>pc2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shysh</cp:lastModifiedBy>
  <dcterms:created xsi:type="dcterms:W3CDTF">2001-05-22T06:09:44Z</dcterms:created>
  <dcterms:modified xsi:type="dcterms:W3CDTF">2011-11-04T09:32:29Z</dcterms:modified>
</cp:coreProperties>
</file>