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TA\מבוא לטכנולוגיות מידע\הרצאות\04- אקסל\"/>
    </mc:Choice>
  </mc:AlternateContent>
  <bookViews>
    <workbookView xWindow="-450" yWindow="-15" windowWidth="9690" windowHeight="6285" tabRatio="804"/>
  </bookViews>
  <sheets>
    <sheet name="1-4" sheetId="92" r:id="rId1"/>
    <sheet name="5-8" sheetId="93" r:id="rId2"/>
    <sheet name="9-15" sheetId="94" r:id="rId3"/>
    <sheet name="פתרון 9-15" sheetId="95" r:id="rId4"/>
  </sheets>
  <definedNames>
    <definedName name="_xlnm._FilterDatabase" localSheetId="0" hidden="1">'1-4'!$C$3:$P$13</definedName>
    <definedName name="_xlnm._FilterDatabase" localSheetId="1" hidden="1">'5-8'!$C$3:$P$13</definedName>
    <definedName name="_xlnm._FilterDatabase" localSheetId="2" hidden="1">'9-15'!$C$3:$P$13</definedName>
    <definedName name="_xlnm._FilterDatabase" localSheetId="3" hidden="1">'פתרון 9-15'!$C$3:$P$13</definedName>
    <definedName name="HTML_CodePage" hidden="1">1255</definedName>
    <definedName name="HTML_Control" localSheetId="0" hidden="1">{"'כל המועדים'!$G$6:$I$12"}</definedName>
    <definedName name="HTML_Control" localSheetId="1" hidden="1">{"'כל המועדים'!$G$6:$I$12"}</definedName>
    <definedName name="HTML_Control" localSheetId="2" hidden="1">{"'כל המועדים'!$G$6:$I$12"}</definedName>
    <definedName name="HTML_Control" localSheetId="3" hidden="1">{"'כל המועדים'!$G$6:$I$12"}</definedName>
    <definedName name="HTML_Control" hidden="1">{"'כל המועדים'!$G$6:$I$12"}</definedName>
    <definedName name="HTML_Description" hidden="1">""</definedName>
    <definedName name="HTML_Email" hidden="1">""</definedName>
    <definedName name="HTML_Header" hidden="1">"כל המועדים"</definedName>
    <definedName name="HTML_LastUpdate" hidden="1">"20/09/2000"</definedName>
    <definedName name="HTML_LineAfter" hidden="1">FALSE</definedName>
    <definedName name="HTML_LineBefore" hidden="1">FALSE</definedName>
    <definedName name="HTML_Name" hidden="1">"האוניברסיטה הפתוחה"</definedName>
    <definedName name="HTML_OBDlg2" hidden="1">TRUE</definedName>
    <definedName name="HTML_OBDlg4" hidden="1">TRUE</definedName>
    <definedName name="HTML_OS" hidden="1">0</definedName>
    <definedName name="HTML_PathFile" hidden="1">"H:\word-doc\סמסטר ב2000\MyHTML.htm"</definedName>
    <definedName name="HTML_Title" hidden="1">"סטטיסטיקות לציוני בחינות ב2000"</definedName>
  </definedNames>
  <calcPr calcId="152511"/>
</workbook>
</file>

<file path=xl/calcChain.xml><?xml version="1.0" encoding="utf-8"?>
<calcChain xmlns="http://schemas.openxmlformats.org/spreadsheetml/2006/main">
  <c r="C39" i="95" l="1"/>
  <c r="C34" i="95"/>
  <c r="C27" i="95"/>
  <c r="N22" i="95"/>
  <c r="M22" i="95"/>
  <c r="K22" i="95"/>
  <c r="J22" i="95"/>
  <c r="I22" i="95"/>
  <c r="N21" i="95"/>
  <c r="M21" i="95"/>
  <c r="L21" i="95"/>
  <c r="K21" i="95"/>
  <c r="J21" i="95"/>
  <c r="I21" i="95"/>
  <c r="N20" i="95"/>
  <c r="M20" i="95"/>
  <c r="K20" i="95"/>
  <c r="J20" i="95"/>
  <c r="I20" i="95"/>
  <c r="N19" i="95"/>
  <c r="M19" i="95"/>
  <c r="K19" i="95"/>
  <c r="J19" i="95"/>
  <c r="I19" i="95"/>
  <c r="N18" i="95"/>
  <c r="M18" i="95"/>
  <c r="K18" i="95"/>
  <c r="J18" i="95"/>
  <c r="I18" i="95"/>
  <c r="N17" i="95"/>
  <c r="M17" i="95"/>
  <c r="L17" i="95"/>
  <c r="K17" i="95"/>
  <c r="J17" i="95"/>
  <c r="I17" i="95"/>
  <c r="N16" i="95"/>
  <c r="M16" i="95"/>
  <c r="K16" i="95"/>
  <c r="J16" i="95"/>
  <c r="I16" i="95"/>
  <c r="N15" i="95"/>
  <c r="M15" i="95"/>
  <c r="K15" i="95"/>
  <c r="J15" i="95"/>
  <c r="I15" i="95"/>
  <c r="O13" i="95"/>
  <c r="P13" i="95" s="1"/>
  <c r="L13" i="95"/>
  <c r="O12" i="95"/>
  <c r="P12" i="95" s="1"/>
  <c r="L12" i="95"/>
  <c r="O11" i="95"/>
  <c r="P11" i="95" s="1"/>
  <c r="L11" i="95"/>
  <c r="O10" i="95"/>
  <c r="S10" i="95" s="1"/>
  <c r="L10" i="95"/>
  <c r="O9" i="95"/>
  <c r="P9" i="95" s="1"/>
  <c r="L9" i="95"/>
  <c r="O8" i="95"/>
  <c r="P8" i="95" s="1"/>
  <c r="L8" i="95"/>
  <c r="O7" i="95"/>
  <c r="P7" i="95" s="1"/>
  <c r="L7" i="95"/>
  <c r="O6" i="95"/>
  <c r="P6" i="95" s="1"/>
  <c r="L6" i="95"/>
  <c r="O5" i="95"/>
  <c r="P5" i="95" s="1"/>
  <c r="L5" i="95"/>
  <c r="L20" i="95" s="1"/>
  <c r="O4" i="95"/>
  <c r="O21" i="95" s="1"/>
  <c r="L4" i="95"/>
  <c r="L22" i="95" s="1"/>
  <c r="P13" i="94"/>
  <c r="R13" i="94" s="1"/>
  <c r="P12" i="94"/>
  <c r="R12" i="94" s="1"/>
  <c r="P11" i="94"/>
  <c r="P10" i="94"/>
  <c r="R10" i="94" s="1"/>
  <c r="P9" i="94"/>
  <c r="P8" i="94"/>
  <c r="P7" i="94"/>
  <c r="P6" i="94"/>
  <c r="Q6" i="94" s="1"/>
  <c r="P5" i="94"/>
  <c r="R8" i="94"/>
  <c r="P4" i="94"/>
  <c r="S13" i="94"/>
  <c r="S12" i="94"/>
  <c r="S11" i="94"/>
  <c r="S10" i="94"/>
  <c r="S9" i="94"/>
  <c r="S8" i="94"/>
  <c r="S7" i="94"/>
  <c r="S6" i="94"/>
  <c r="S5" i="94"/>
  <c r="S4" i="94"/>
  <c r="R11" i="94"/>
  <c r="R9" i="94"/>
  <c r="R7" i="94"/>
  <c r="R6" i="94"/>
  <c r="R5" i="94"/>
  <c r="Q13" i="94"/>
  <c r="Q11" i="94"/>
  <c r="Q10" i="94"/>
  <c r="Q9" i="94"/>
  <c r="Q7" i="94"/>
  <c r="Q5" i="94"/>
  <c r="C39" i="94"/>
  <c r="C34" i="94"/>
  <c r="C27" i="94"/>
  <c r="N22" i="94"/>
  <c r="M22" i="94"/>
  <c r="K22" i="94"/>
  <c r="J22" i="94"/>
  <c r="I22" i="94"/>
  <c r="N21" i="94"/>
  <c r="M21" i="94"/>
  <c r="K21" i="94"/>
  <c r="J21" i="94"/>
  <c r="I21" i="94"/>
  <c r="N20" i="94"/>
  <c r="M20" i="94"/>
  <c r="K20" i="94"/>
  <c r="J20" i="94"/>
  <c r="I20" i="94"/>
  <c r="N19" i="94"/>
  <c r="M19" i="94"/>
  <c r="K19" i="94"/>
  <c r="J19" i="94"/>
  <c r="I19" i="94"/>
  <c r="N18" i="94"/>
  <c r="M18" i="94"/>
  <c r="K18" i="94"/>
  <c r="J18" i="94"/>
  <c r="I18" i="94"/>
  <c r="N17" i="94"/>
  <c r="M17" i="94"/>
  <c r="K17" i="94"/>
  <c r="J17" i="94"/>
  <c r="I17" i="94"/>
  <c r="N16" i="94"/>
  <c r="M16" i="94"/>
  <c r="K16" i="94"/>
  <c r="J16" i="94"/>
  <c r="I16" i="94"/>
  <c r="N15" i="94"/>
  <c r="M15" i="94"/>
  <c r="K15" i="94"/>
  <c r="J15" i="94"/>
  <c r="I15" i="94"/>
  <c r="O13" i="94"/>
  <c r="L13" i="94"/>
  <c r="O12" i="94"/>
  <c r="L12" i="94"/>
  <c r="O11" i="94"/>
  <c r="L11" i="94"/>
  <c r="O10" i="94"/>
  <c r="L10" i="94"/>
  <c r="O9" i="94"/>
  <c r="L9" i="94"/>
  <c r="O8" i="94"/>
  <c r="L8" i="94"/>
  <c r="O7" i="94"/>
  <c r="L7" i="94"/>
  <c r="O6" i="94"/>
  <c r="L6" i="94"/>
  <c r="O5" i="94"/>
  <c r="O22" i="94" s="1"/>
  <c r="L5" i="94"/>
  <c r="O4" i="94"/>
  <c r="L4" i="94"/>
  <c r="L20" i="94" s="1"/>
  <c r="S13" i="93"/>
  <c r="S12" i="93"/>
  <c r="S11" i="93"/>
  <c r="S10" i="93"/>
  <c r="S9" i="93"/>
  <c r="S8" i="93"/>
  <c r="S7" i="93"/>
  <c r="S6" i="93"/>
  <c r="S5" i="93"/>
  <c r="S4" i="93"/>
  <c r="R6" i="95" l="1"/>
  <c r="Q6" i="95"/>
  <c r="R8" i="95"/>
  <c r="Q8" i="95"/>
  <c r="R12" i="95"/>
  <c r="Q12" i="95"/>
  <c r="R5" i="95"/>
  <c r="Q5" i="95"/>
  <c r="R7" i="95"/>
  <c r="Q7" i="95"/>
  <c r="R9" i="95"/>
  <c r="Q9" i="95"/>
  <c r="Q11" i="95"/>
  <c r="R11" i="95"/>
  <c r="Q13" i="95"/>
  <c r="R13" i="95"/>
  <c r="S4" i="95"/>
  <c r="S6" i="95"/>
  <c r="S8" i="95"/>
  <c r="S12" i="95"/>
  <c r="O20" i="95"/>
  <c r="P10" i="95"/>
  <c r="L16" i="95"/>
  <c r="O19" i="95"/>
  <c r="S5" i="95"/>
  <c r="S7" i="95"/>
  <c r="S9" i="95"/>
  <c r="S11" i="95"/>
  <c r="S13" i="95"/>
  <c r="L15" i="95"/>
  <c r="O18" i="95"/>
  <c r="L19" i="95"/>
  <c r="O22" i="95"/>
  <c r="O16" i="95"/>
  <c r="P4" i="95"/>
  <c r="O15" i="95"/>
  <c r="O17" i="95"/>
  <c r="L18" i="95"/>
  <c r="Q8" i="94"/>
  <c r="Q12" i="94"/>
  <c r="O19" i="94"/>
  <c r="L15" i="94"/>
  <c r="L19" i="94"/>
  <c r="O17" i="94"/>
  <c r="L18" i="94"/>
  <c r="O21" i="94"/>
  <c r="L22" i="94"/>
  <c r="O18" i="94"/>
  <c r="O16" i="94"/>
  <c r="L17" i="94"/>
  <c r="O20" i="94"/>
  <c r="L21" i="94"/>
  <c r="O15" i="94"/>
  <c r="L16" i="94"/>
  <c r="R13" i="93"/>
  <c r="R12" i="93"/>
  <c r="R11" i="93"/>
  <c r="R10" i="93"/>
  <c r="R9" i="93"/>
  <c r="R8" i="93"/>
  <c r="R7" i="93"/>
  <c r="R6" i="93"/>
  <c r="R5" i="93"/>
  <c r="R4" i="93"/>
  <c r="Q13" i="93"/>
  <c r="Q12" i="93"/>
  <c r="Q11" i="93"/>
  <c r="Q10" i="93"/>
  <c r="Q9" i="93"/>
  <c r="Q8" i="93"/>
  <c r="Q7" i="93"/>
  <c r="Q6" i="93"/>
  <c r="Q5" i="93"/>
  <c r="Q4" i="93"/>
  <c r="P13" i="93"/>
  <c r="P12" i="93"/>
  <c r="P11" i="93"/>
  <c r="P10" i="93"/>
  <c r="P9" i="93"/>
  <c r="P8" i="93"/>
  <c r="P7" i="93"/>
  <c r="P6" i="93"/>
  <c r="P5" i="93"/>
  <c r="P4" i="93"/>
  <c r="C39" i="93"/>
  <c r="C34" i="93"/>
  <c r="C27" i="93"/>
  <c r="N22" i="93"/>
  <c r="M22" i="93"/>
  <c r="K22" i="93"/>
  <c r="J22" i="93"/>
  <c r="I22" i="93"/>
  <c r="N21" i="93"/>
  <c r="M21" i="93"/>
  <c r="K21" i="93"/>
  <c r="J21" i="93"/>
  <c r="I21" i="93"/>
  <c r="N20" i="93"/>
  <c r="M20" i="93"/>
  <c r="K20" i="93"/>
  <c r="J20" i="93"/>
  <c r="I20" i="93"/>
  <c r="N19" i="93"/>
  <c r="M19" i="93"/>
  <c r="K19" i="93"/>
  <c r="J19" i="93"/>
  <c r="I19" i="93"/>
  <c r="N18" i="93"/>
  <c r="M18" i="93"/>
  <c r="K18" i="93"/>
  <c r="J18" i="93"/>
  <c r="I18" i="93"/>
  <c r="O17" i="93"/>
  <c r="N17" i="93"/>
  <c r="M17" i="93"/>
  <c r="L17" i="93"/>
  <c r="K17" i="93"/>
  <c r="J17" i="93"/>
  <c r="I17" i="93"/>
  <c r="N16" i="93"/>
  <c r="M16" i="93"/>
  <c r="K16" i="93"/>
  <c r="J16" i="93"/>
  <c r="I16" i="93"/>
  <c r="N15" i="93"/>
  <c r="M15" i="93"/>
  <c r="K15" i="93"/>
  <c r="J15" i="93"/>
  <c r="I15" i="93"/>
  <c r="O13" i="93"/>
  <c r="L13" i="93"/>
  <c r="O12" i="93"/>
  <c r="L12" i="93"/>
  <c r="O11" i="93"/>
  <c r="L11" i="93"/>
  <c r="O10" i="93"/>
  <c r="L10" i="93"/>
  <c r="O9" i="93"/>
  <c r="L9" i="93"/>
  <c r="O8" i="93"/>
  <c r="L8" i="93"/>
  <c r="O7" i="93"/>
  <c r="L7" i="93"/>
  <c r="O6" i="93"/>
  <c r="L6" i="93"/>
  <c r="O5" i="93"/>
  <c r="L5" i="93"/>
  <c r="O4" i="93"/>
  <c r="O19" i="93" s="1"/>
  <c r="L4" i="93"/>
  <c r="L20" i="93" s="1"/>
  <c r="R4" i="95" l="1"/>
  <c r="Q4" i="95"/>
  <c r="R10" i="95"/>
  <c r="Q10" i="95"/>
  <c r="L15" i="93"/>
  <c r="O18" i="93"/>
  <c r="L19" i="93"/>
  <c r="O22" i="93"/>
  <c r="L18" i="93"/>
  <c r="O21" i="93"/>
  <c r="L22" i="93"/>
  <c r="O20" i="93"/>
  <c r="L21" i="93"/>
  <c r="O16" i="93"/>
  <c r="O15" i="93"/>
  <c r="L16" i="93"/>
  <c r="C39" i="92"/>
  <c r="C34" i="92"/>
  <c r="C27" i="92"/>
  <c r="N22" i="92"/>
  <c r="M22" i="92"/>
  <c r="K22" i="92"/>
  <c r="J22" i="92"/>
  <c r="I22" i="92"/>
  <c r="N21" i="92"/>
  <c r="M21" i="92"/>
  <c r="K21" i="92"/>
  <c r="J21" i="92"/>
  <c r="I21" i="92"/>
  <c r="N20" i="92"/>
  <c r="M20" i="92"/>
  <c r="K20" i="92"/>
  <c r="J20" i="92"/>
  <c r="I20" i="92"/>
  <c r="O19" i="92"/>
  <c r="N19" i="92"/>
  <c r="M19" i="92"/>
  <c r="K19" i="92"/>
  <c r="J19" i="92"/>
  <c r="I19" i="92"/>
  <c r="N18" i="92"/>
  <c r="M18" i="92"/>
  <c r="K18" i="92"/>
  <c r="J18" i="92"/>
  <c r="I18" i="92"/>
  <c r="N17" i="92"/>
  <c r="M17" i="92"/>
  <c r="K17" i="92"/>
  <c r="J17" i="92"/>
  <c r="I17" i="92"/>
  <c r="N16" i="92"/>
  <c r="M16" i="92"/>
  <c r="K16" i="92"/>
  <c r="J16" i="92"/>
  <c r="I16" i="92"/>
  <c r="O15" i="92"/>
  <c r="N15" i="92"/>
  <c r="M15" i="92"/>
  <c r="K15" i="92"/>
  <c r="J15" i="92"/>
  <c r="I15" i="92"/>
  <c r="O13" i="92"/>
  <c r="L13" i="92"/>
  <c r="O12" i="92"/>
  <c r="L12" i="92"/>
  <c r="O11" i="92"/>
  <c r="L11" i="92"/>
  <c r="O10" i="92"/>
  <c r="L10" i="92"/>
  <c r="O9" i="92"/>
  <c r="L9" i="92"/>
  <c r="O8" i="92"/>
  <c r="L8" i="92"/>
  <c r="O7" i="92"/>
  <c r="L7" i="92"/>
  <c r="O6" i="92"/>
  <c r="L6" i="92"/>
  <c r="O5" i="92"/>
  <c r="L5" i="92"/>
  <c r="L16" i="92" s="1"/>
  <c r="O4" i="92"/>
  <c r="O20" i="92" s="1"/>
  <c r="L4" i="92"/>
  <c r="L21" i="92" s="1"/>
  <c r="L15" i="92" l="1"/>
  <c r="O18" i="92"/>
  <c r="L19" i="92"/>
  <c r="O22" i="92"/>
  <c r="L20" i="92"/>
  <c r="O17" i="92"/>
  <c r="L18" i="92"/>
  <c r="O21" i="92"/>
  <c r="L22" i="92"/>
  <c r="O16" i="92"/>
  <c r="L17" i="92"/>
  <c r="Q4" i="94"/>
  <c r="R4" i="94"/>
</calcChain>
</file>

<file path=xl/comments1.xml><?xml version="1.0" encoding="utf-8"?>
<comments xmlns="http://schemas.openxmlformats.org/spreadsheetml/2006/main">
  <authors>
    <author>Shy Shakarov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Shy Shakarov:</t>
        </r>
        <r>
          <rPr>
            <sz val="9"/>
            <color indexed="81"/>
            <rFont val="Tahoma"/>
            <family val="2"/>
          </rPr>
          <t xml:space="preserve">
הסבר על נוסחת חישוב הציון הסופי: טקסט. טקסט. טקסט. טקסט. טקסט. </t>
        </r>
      </text>
    </comment>
  </commentList>
</comments>
</file>

<file path=xl/comments2.xml><?xml version="1.0" encoding="utf-8"?>
<comments xmlns="http://schemas.openxmlformats.org/spreadsheetml/2006/main">
  <authors>
    <author>Shy Shakarov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Shy Shakarov:</t>
        </r>
        <r>
          <rPr>
            <sz val="9"/>
            <color indexed="81"/>
            <rFont val="Tahoma"/>
            <family val="2"/>
          </rPr>
          <t xml:space="preserve">
הסבר על נוסחת חישוב הציון הסופי: טקסט. טקסט. טקסט. טקסט. טקסט. </t>
        </r>
      </text>
    </comment>
  </commentList>
</comments>
</file>

<file path=xl/comments3.xml><?xml version="1.0" encoding="utf-8"?>
<comments xmlns="http://schemas.openxmlformats.org/spreadsheetml/2006/main">
  <authors>
    <author>Shy Shakarov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Shy Shakarov:</t>
        </r>
        <r>
          <rPr>
            <sz val="9"/>
            <color indexed="81"/>
            <rFont val="Tahoma"/>
            <family val="2"/>
          </rPr>
          <t xml:space="preserve">
הסבר על נוסחת חישוב הציון הסופי: טקסט. טקסט. טקסט. טקסט. טקסט. </t>
        </r>
      </text>
    </comment>
  </commentList>
</comments>
</file>

<file path=xl/comments4.xml><?xml version="1.0" encoding="utf-8"?>
<comments xmlns="http://schemas.openxmlformats.org/spreadsheetml/2006/main">
  <authors>
    <author>Shy Shakarov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Shy Shakarov:</t>
        </r>
        <r>
          <rPr>
            <sz val="9"/>
            <color indexed="81"/>
            <rFont val="Tahoma"/>
            <family val="2"/>
          </rPr>
          <t xml:space="preserve">
הסבר על נוסחת חישוב הציון הסופי: טקסט. טקסט. טקסט. טקסט. טקסט. </t>
        </r>
      </text>
    </comment>
  </commentList>
</comments>
</file>

<file path=xl/sharedStrings.xml><?xml version="1.0" encoding="utf-8"?>
<sst xmlns="http://schemas.openxmlformats.org/spreadsheetml/2006/main" count="396" uniqueCount="75">
  <si>
    <t>חשבונאות</t>
  </si>
  <si>
    <t>שם הסטודנט</t>
  </si>
  <si>
    <t>דניאל</t>
  </si>
  <si>
    <t>טלי</t>
  </si>
  <si>
    <t>יעל</t>
  </si>
  <si>
    <t>מיכל</t>
  </si>
  <si>
    <t>רמי</t>
  </si>
  <si>
    <t>שרון</t>
  </si>
  <si>
    <t>מגדר</t>
  </si>
  <si>
    <t>ציון ת. 1</t>
  </si>
  <si>
    <t>ציון ת. 2</t>
  </si>
  <si>
    <t>ציון ת. 3</t>
  </si>
  <si>
    <t>ממוצע  תרגילים</t>
  </si>
  <si>
    <t>ציון פרויקט</t>
  </si>
  <si>
    <t>ציון בחינה</t>
  </si>
  <si>
    <t>ציון סופי</t>
  </si>
  <si>
    <t>ציון במילים</t>
  </si>
  <si>
    <t>ז</t>
  </si>
  <si>
    <t>נ</t>
  </si>
  <si>
    <t>שחר</t>
  </si>
  <si>
    <t xml:space="preserve">ממוצע  כיתתי </t>
  </si>
  <si>
    <t>חציון</t>
  </si>
  <si>
    <t>שכיח</t>
  </si>
  <si>
    <t>מקסימום</t>
  </si>
  <si>
    <t>מינימום</t>
  </si>
  <si>
    <t>נכשלו</t>
  </si>
  <si>
    <t>משקל תרגיל 1</t>
  </si>
  <si>
    <t>משקל תרגיל 2</t>
  </si>
  <si>
    <t>משקל תרגיל 3</t>
  </si>
  <si>
    <t>משקל פרויקט</t>
  </si>
  <si>
    <t>משקל מבחן</t>
  </si>
  <si>
    <t>סה"כ</t>
  </si>
  <si>
    <t>מ-</t>
  </si>
  <si>
    <t>עד</t>
  </si>
  <si>
    <t>נכשל</t>
  </si>
  <si>
    <t>עובר</t>
  </si>
  <si>
    <t>מצטיין</t>
  </si>
  <si>
    <t>שלחו תרגיל/ נבחנו</t>
  </si>
  <si>
    <t>ס"ה סטודנטים</t>
  </si>
  <si>
    <t>נשים מצטיינות</t>
  </si>
  <si>
    <t>נשים או מצטיינים</t>
  </si>
  <si>
    <t>ת.ז.</t>
  </si>
  <si>
    <t>יעקב</t>
  </si>
  <si>
    <t>סטיית תקן</t>
  </si>
  <si>
    <t>שונות</t>
  </si>
  <si>
    <t>תרגול באקסל</t>
  </si>
  <si>
    <t>נתונים</t>
  </si>
  <si>
    <t>חישובים</t>
  </si>
  <si>
    <t>טבלת משקולות</t>
  </si>
  <si>
    <t>טבלת עזר</t>
  </si>
  <si>
    <t>מיקוד</t>
  </si>
  <si>
    <t>טלפון</t>
  </si>
  <si>
    <t>מתוכם</t>
  </si>
  <si>
    <t>בממוצע</t>
  </si>
  <si>
    <t>עברו</t>
  </si>
  <si>
    <t>מצטיינים</t>
  </si>
  <si>
    <t>התמחות</t>
  </si>
  <si>
    <t>שיווק</t>
  </si>
  <si>
    <t>סטודנטים</t>
  </si>
  <si>
    <t>סטודנטיות</t>
  </si>
  <si>
    <t>סמלים והודעות</t>
  </si>
  <si>
    <t>סמלים</t>
  </si>
  <si>
    <t>שם משפחה</t>
  </si>
  <si>
    <t>רוס</t>
  </si>
  <si>
    <t>לוי</t>
  </si>
  <si>
    <t>כהן</t>
  </si>
  <si>
    <t>פורת</t>
  </si>
  <si>
    <t>בן עמי</t>
  </si>
  <si>
    <t>מימון</t>
  </si>
  <si>
    <t>עידו</t>
  </si>
  <si>
    <t>לא נכשלו</t>
  </si>
  <si>
    <t>מלגות</t>
  </si>
  <si>
    <t>סטודנטיות מצטיינות</t>
  </si>
  <si>
    <t>סטודנטיות או מצטיינים</t>
  </si>
  <si>
    <t>מלגה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</si>
</sst>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[$-1000000]00000000\-0"/>
    <numFmt numFmtId="165" formatCode="[&lt;=9999999][$-1000000]###\-####;[$-1000000]\(###\)\ ###\-####"/>
    <numFmt numFmtId="166" formatCode="[$-1000000]00000"/>
    <numFmt numFmtId="167" formatCode="0.0"/>
  </numFmts>
  <fonts count="10">
    <font>
      <sz val="10"/>
      <name val="Arial"/>
      <charset val="177"/>
    </font>
    <font>
      <sz val="10"/>
      <name val="Arial"/>
      <family val="2"/>
    </font>
    <font>
      <sz val="10"/>
      <name val="Geneva"/>
      <charset val="177"/>
    </font>
    <font>
      <sz val="10"/>
      <name val="MS Sans Serif"/>
      <family val="2"/>
      <charset val="177"/>
    </font>
    <font>
      <sz val="10"/>
      <name val="David"/>
      <family val="2"/>
      <charset val="177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 val="double"/>
      <sz val="24"/>
      <color rgb="FF0066FF"/>
      <name val="David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29">
    <border>
      <left/>
      <right/>
      <top/>
      <bottom/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double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thin">
        <color rgb="FF0066FF"/>
      </right>
      <top/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/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double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double">
        <color rgb="FF0066FF"/>
      </top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 style="double">
        <color rgb="FF0066FF"/>
      </top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double">
        <color rgb="FF0066FF"/>
      </right>
      <top style="double">
        <color rgb="FF0066FF"/>
      </top>
      <bottom style="medium">
        <color rgb="FF0066FF"/>
      </bottom>
      <diagonal/>
    </border>
    <border>
      <left style="thin">
        <color rgb="FF0066FF"/>
      </left>
      <right style="thin">
        <color rgb="FF0066FF"/>
      </right>
      <top style="double">
        <color rgb="FF0066FF"/>
      </top>
      <bottom style="medium">
        <color rgb="FF0066FF"/>
      </bottom>
      <diagonal/>
    </border>
    <border>
      <left style="double">
        <color rgb="FF0066FF"/>
      </left>
      <right style="medium">
        <color rgb="FF0066FF"/>
      </right>
      <top style="double">
        <color rgb="FF0066FF"/>
      </top>
      <bottom style="thin">
        <color rgb="FF0066FF"/>
      </bottom>
      <diagonal/>
    </border>
    <border>
      <left style="double">
        <color rgb="FF0066FF"/>
      </left>
      <right style="medium">
        <color rgb="FF0066FF"/>
      </right>
      <top style="thin">
        <color rgb="FF0066FF"/>
      </top>
      <bottom style="thin">
        <color rgb="FF0066FF"/>
      </bottom>
      <diagonal/>
    </border>
    <border>
      <left style="double">
        <color rgb="FF0066FF"/>
      </left>
      <right style="medium">
        <color rgb="FF0066FF"/>
      </right>
      <top style="thin">
        <color rgb="FF0066FF"/>
      </top>
      <bottom style="double">
        <color rgb="FF0066FF"/>
      </bottom>
      <diagonal/>
    </border>
    <border>
      <left style="medium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medium">
        <color rgb="FF0066FF"/>
      </left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medium">
        <color rgb="FF0066FF"/>
      </left>
      <right style="thin">
        <color rgb="FF0066FF"/>
      </right>
      <top/>
      <bottom style="thin">
        <color rgb="FF0066FF"/>
      </bottom>
      <diagonal/>
    </border>
    <border>
      <left style="medium">
        <color rgb="FF0066FF"/>
      </left>
      <right style="thin">
        <color rgb="FF0066FF"/>
      </right>
      <top style="double">
        <color rgb="FF0066FF"/>
      </top>
      <bottom style="medium">
        <color rgb="FF0066FF"/>
      </bottom>
      <diagonal/>
    </border>
    <border>
      <left/>
      <right style="double">
        <color rgb="FF0066FF"/>
      </right>
      <top style="double">
        <color rgb="FF0066FF"/>
      </top>
      <bottom style="medium">
        <color rgb="FF0066FF"/>
      </bottom>
      <diagonal/>
    </border>
    <border>
      <left/>
      <right style="double">
        <color rgb="FF0066FF"/>
      </right>
      <top/>
      <bottom style="thin">
        <color rgb="FF0066FF"/>
      </bottom>
      <diagonal/>
    </border>
    <border>
      <left/>
      <right style="double">
        <color rgb="FF0066FF"/>
      </right>
      <top style="thin">
        <color rgb="FF0066FF"/>
      </top>
      <bottom style="thin">
        <color rgb="FF0066FF"/>
      </bottom>
      <diagonal/>
    </border>
    <border>
      <left/>
      <right style="double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/>
      <top style="double">
        <color rgb="FF0066FF"/>
      </top>
      <bottom style="medium">
        <color rgb="FF0066FF"/>
      </bottom>
      <diagonal/>
    </border>
    <border>
      <left style="thin">
        <color rgb="FF0066FF"/>
      </left>
      <right/>
      <top/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double">
        <color rgb="FF0066FF"/>
      </bottom>
      <diagonal/>
    </border>
  </borders>
  <cellStyleXfs count="15">
    <xf numFmtId="0" fontId="0" fillId="0" borderId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>
      <alignment horizontal="left"/>
    </xf>
    <xf numFmtId="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>
      <alignment horizontal="right"/>
    </xf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165" fontId="0" fillId="0" borderId="5" xfId="0" applyNumberFormat="1" applyBorder="1"/>
    <xf numFmtId="165" fontId="0" fillId="0" borderId="1" xfId="0" applyNumberFormat="1" applyBorder="1"/>
    <xf numFmtId="165" fontId="0" fillId="0" borderId="3" xfId="0" applyNumberFormat="1" applyBorder="1"/>
    <xf numFmtId="166" fontId="0" fillId="0" borderId="5" xfId="0" applyNumberFormat="1" applyBorder="1"/>
    <xf numFmtId="166" fontId="0" fillId="0" borderId="1" xfId="0" applyNumberFormat="1" applyBorder="1"/>
    <xf numFmtId="166" fontId="0" fillId="0" borderId="3" xfId="0" applyNumberFormat="1" applyBorder="1"/>
    <xf numFmtId="2" fontId="0" fillId="0" borderId="5" xfId="0" applyNumberFormat="1" applyBorder="1"/>
    <xf numFmtId="2" fontId="0" fillId="0" borderId="1" xfId="0" applyNumberFormat="1" applyBorder="1"/>
    <xf numFmtId="2" fontId="0" fillId="0" borderId="3" xfId="0" applyNumberFormat="1" applyBorder="1"/>
    <xf numFmtId="167" fontId="0" fillId="0" borderId="5" xfId="0" applyNumberFormat="1" applyBorder="1"/>
    <xf numFmtId="167" fontId="0" fillId="0" borderId="1" xfId="0" applyNumberFormat="1" applyBorder="1"/>
    <xf numFmtId="167" fontId="0" fillId="0" borderId="3" xfId="0" applyNumberFormat="1" applyBorder="1"/>
    <xf numFmtId="0" fontId="1" fillId="0" borderId="5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0" xfId="14" applyAlignment="1"/>
    <xf numFmtId="0" fontId="1" fillId="0" borderId="0" xfId="14"/>
    <xf numFmtId="0" fontId="1" fillId="0" borderId="0" xfId="14" applyAlignment="1">
      <alignment horizontal="right"/>
    </xf>
    <xf numFmtId="2" fontId="1" fillId="0" borderId="0" xfId="14" applyNumberFormat="1"/>
    <xf numFmtId="0" fontId="1" fillId="0" borderId="0" xfId="14" applyAlignment="1">
      <alignment horizontal="right" vertical="top" wrapText="1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0" fillId="0" borderId="5" xfId="0" applyNumberFormat="1" applyBorder="1"/>
    <xf numFmtId="0" fontId="0" fillId="0" borderId="1" xfId="0" applyNumberFormat="1" applyBorder="1"/>
    <xf numFmtId="0" fontId="0" fillId="0" borderId="3" xfId="0" applyNumberFormat="1" applyBorder="1"/>
    <xf numFmtId="0" fontId="1" fillId="0" borderId="8" xfId="14" applyBorder="1"/>
    <xf numFmtId="2" fontId="1" fillId="0" borderId="8" xfId="14" applyNumberFormat="1" applyBorder="1"/>
    <xf numFmtId="2" fontId="1" fillId="0" borderId="9" xfId="14" applyNumberFormat="1" applyBorder="1"/>
    <xf numFmtId="0" fontId="1" fillId="0" borderId="1" xfId="14" applyBorder="1"/>
    <xf numFmtId="2" fontId="1" fillId="0" borderId="1" xfId="14" applyNumberFormat="1" applyBorder="1"/>
    <xf numFmtId="2" fontId="1" fillId="0" borderId="2" xfId="14" applyNumberFormat="1" applyBorder="1"/>
    <xf numFmtId="0" fontId="1" fillId="0" borderId="1" xfId="14" applyBorder="1" applyAlignment="1">
      <alignment horizontal="right"/>
    </xf>
    <xf numFmtId="0" fontId="1" fillId="0" borderId="2" xfId="14" applyBorder="1"/>
    <xf numFmtId="0" fontId="1" fillId="0" borderId="3" xfId="14" applyBorder="1"/>
    <xf numFmtId="0" fontId="1" fillId="0" borderId="4" xfId="14" applyBorder="1"/>
    <xf numFmtId="9" fontId="0" fillId="0" borderId="9" xfId="10" applyFont="1" applyBorder="1"/>
    <xf numFmtId="9" fontId="0" fillId="0" borderId="2" xfId="10" applyFont="1" applyBorder="1"/>
    <xf numFmtId="9" fontId="1" fillId="0" borderId="4" xfId="10" applyBorder="1"/>
    <xf numFmtId="0" fontId="1" fillId="0" borderId="9" xfId="14" applyBorder="1"/>
    <xf numFmtId="2" fontId="1" fillId="0" borderId="3" xfId="14" applyNumberFormat="1" applyBorder="1"/>
    <xf numFmtId="2" fontId="1" fillId="0" borderId="4" xfId="14" applyNumberFormat="1" applyBorder="1"/>
    <xf numFmtId="0" fontId="1" fillId="0" borderId="8" xfId="14" applyFont="1" applyBorder="1"/>
    <xf numFmtId="0" fontId="1" fillId="0" borderId="1" xfId="14" applyFont="1" applyBorder="1"/>
    <xf numFmtId="0" fontId="1" fillId="0" borderId="2" xfId="14" applyFont="1" applyBorder="1"/>
    <xf numFmtId="0" fontId="1" fillId="0" borderId="3" xfId="14" applyFont="1" applyBorder="1"/>
    <xf numFmtId="0" fontId="1" fillId="0" borderId="4" xfId="14" applyFont="1" applyBorder="1"/>
    <xf numFmtId="0" fontId="5" fillId="0" borderId="2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3" fontId="1" fillId="0" borderId="9" xfId="14" applyNumberFormat="1" applyBorder="1"/>
    <xf numFmtId="3" fontId="1" fillId="0" borderId="2" xfId="14" applyNumberFormat="1" applyFont="1" applyBorder="1"/>
    <xf numFmtId="3" fontId="1" fillId="0" borderId="4" xfId="14" applyNumberFormat="1" applyFont="1" applyBorder="1"/>
    <xf numFmtId="3" fontId="0" fillId="0" borderId="5" xfId="0" applyNumberFormat="1" applyBorder="1"/>
    <xf numFmtId="3" fontId="0" fillId="0" borderId="22" xfId="0" applyNumberFormat="1" applyBorder="1"/>
    <xf numFmtId="3" fontId="0" fillId="0" borderId="1" xfId="0" applyNumberFormat="1" applyBorder="1"/>
    <xf numFmtId="3" fontId="0" fillId="0" borderId="23" xfId="0" applyNumberFormat="1" applyBorder="1"/>
    <xf numFmtId="3" fontId="0" fillId="0" borderId="3" xfId="0" applyNumberFormat="1" applyBorder="1"/>
    <xf numFmtId="3" fontId="0" fillId="0" borderId="24" xfId="0" applyNumberFormat="1" applyBorder="1"/>
    <xf numFmtId="3" fontId="0" fillId="0" borderId="26" xfId="0" applyNumberFormat="1" applyBorder="1"/>
    <xf numFmtId="3" fontId="0" fillId="0" borderId="6" xfId="0" applyNumberFormat="1" applyBorder="1"/>
    <xf numFmtId="3" fontId="0" fillId="0" borderId="27" xfId="0" applyNumberFormat="1" applyBorder="1"/>
    <xf numFmtId="3" fontId="0" fillId="0" borderId="2" xfId="0" applyNumberFormat="1" applyBorder="1"/>
    <xf numFmtId="3" fontId="0" fillId="0" borderId="28" xfId="0" applyNumberFormat="1" applyBorder="1"/>
    <xf numFmtId="3" fontId="0" fillId="0" borderId="4" xfId="0" applyNumberFormat="1" applyBorder="1"/>
    <xf numFmtId="0" fontId="5" fillId="3" borderId="7" xfId="0" applyFont="1" applyFill="1" applyBorder="1" applyAlignment="1">
      <alignment horizontal="center" vertical="center" textRotation="90"/>
    </xf>
    <xf numFmtId="0" fontId="5" fillId="3" borderId="10" xfId="0" applyFont="1" applyFill="1" applyBorder="1" applyAlignment="1">
      <alignment horizontal="center" vertical="center" textRotation="90"/>
    </xf>
    <xf numFmtId="0" fontId="5" fillId="3" borderId="11" xfId="0" applyFont="1" applyFill="1" applyBorder="1" applyAlignment="1">
      <alignment horizontal="center" vertical="center" textRotation="90"/>
    </xf>
    <xf numFmtId="0" fontId="9" fillId="0" borderId="0" xfId="14" applyFont="1" applyAlignment="1">
      <alignment horizontal="center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15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center" vertical="center" textRotation="255"/>
    </xf>
    <xf numFmtId="0" fontId="6" fillId="3" borderId="7" xfId="0" applyFont="1" applyFill="1" applyBorder="1" applyAlignment="1">
      <alignment horizontal="center" vertical="center" textRotation="255" wrapText="1"/>
    </xf>
    <xf numFmtId="0" fontId="6" fillId="3" borderId="10" xfId="0" applyFont="1" applyFill="1" applyBorder="1" applyAlignment="1">
      <alignment horizontal="center" vertical="center" textRotation="255" wrapText="1"/>
    </xf>
    <xf numFmtId="0" fontId="6" fillId="3" borderId="11" xfId="0" applyFont="1" applyFill="1" applyBorder="1" applyAlignment="1">
      <alignment horizontal="center" vertical="center" textRotation="255" wrapText="1"/>
    </xf>
  </cellXfs>
  <cellStyles count="15">
    <cellStyle name="6_x0001_" xfId="1"/>
    <cellStyle name="6A" xfId="2"/>
    <cellStyle name="al (2)" xfId="3"/>
    <cellStyle name="B" xfId="4"/>
    <cellStyle name="Currency [0] _FCG032A" xfId="5"/>
    <cellStyle name="Currency [0] 4_x0007_CG306D" xfId="6"/>
    <cellStyle name="H1 (2)_FCG046A" xfId="7"/>
    <cellStyle name="MS_English" xfId="8"/>
    <cellStyle name="nal (2)_RF (2)" xfId="9"/>
    <cellStyle name="Normal" xfId="0" builtinId="0"/>
    <cellStyle name="Normal 2" xfId="14"/>
    <cellStyle name="Percent" xfId="10" builtinId="5"/>
    <cellStyle name="RF (2)" xfId="11"/>
    <cellStyle name="sh_FCG320B" xfId="12"/>
    <cellStyle name="Spelling 1033,0" xfId="13"/>
  </cellStyles>
  <dxfs count="5"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66FF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8"/>
  <sheetViews>
    <sheetView rightToLeft="1" tabSelected="1" zoomScaleNormal="100" workbookViewId="0">
      <selection sqref="A1:S1"/>
    </sheetView>
  </sheetViews>
  <sheetFormatPr defaultRowHeight="12.75"/>
  <cols>
    <col min="1" max="1" width="4.7109375" style="20" customWidth="1"/>
    <col min="2" max="2" width="17.5703125" style="20" bestFit="1" customWidth="1"/>
    <col min="3" max="3" width="8.7109375" style="20" bestFit="1" customWidth="1"/>
    <col min="4" max="4" width="6.7109375" style="20" bestFit="1" customWidth="1"/>
    <col min="5" max="5" width="4.85546875" style="20" bestFit="1" customWidth="1"/>
    <col min="6" max="6" width="8.5703125" style="20" bestFit="1" customWidth="1"/>
    <col min="7" max="7" width="6" style="20" bestFit="1" customWidth="1"/>
    <col min="8" max="8" width="8.140625" style="20" bestFit="1" customWidth="1"/>
    <col min="9" max="12" width="7" style="20" customWidth="1"/>
    <col min="13" max="13" width="8.7109375" style="21" customWidth="1"/>
    <col min="14" max="14" width="8.140625" style="21" customWidth="1"/>
    <col min="15" max="15" width="6.5703125" style="20" customWidth="1"/>
    <col min="16" max="16384" width="9.140625" style="20"/>
  </cols>
  <sheetData>
    <row r="1" spans="1:19" ht="30.75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3.5" thickBot="1"/>
    <row r="3" spans="1:19" s="19" customFormat="1" ht="39.75" thickTop="1" thickBot="1">
      <c r="A3" s="75" t="s">
        <v>46</v>
      </c>
      <c r="B3" s="51" t="s">
        <v>41</v>
      </c>
      <c r="C3" s="52" t="s">
        <v>1</v>
      </c>
      <c r="D3" s="52" t="s">
        <v>62</v>
      </c>
      <c r="E3" s="52" t="s">
        <v>8</v>
      </c>
      <c r="F3" s="52" t="s">
        <v>51</v>
      </c>
      <c r="G3" s="52" t="s">
        <v>50</v>
      </c>
      <c r="H3" s="52" t="s">
        <v>56</v>
      </c>
      <c r="I3" s="52" t="s">
        <v>9</v>
      </c>
      <c r="J3" s="52" t="s">
        <v>10</v>
      </c>
      <c r="K3" s="52" t="s">
        <v>11</v>
      </c>
      <c r="L3" s="52" t="s">
        <v>12</v>
      </c>
      <c r="M3" s="52" t="s">
        <v>13</v>
      </c>
      <c r="N3" s="52" t="s">
        <v>14</v>
      </c>
      <c r="O3" s="52" t="s">
        <v>15</v>
      </c>
      <c r="P3" s="52" t="s">
        <v>16</v>
      </c>
      <c r="Q3" s="52" t="s">
        <v>39</v>
      </c>
      <c r="R3" s="55" t="s">
        <v>40</v>
      </c>
      <c r="S3" s="53" t="s">
        <v>70</v>
      </c>
    </row>
    <row r="4" spans="1:19">
      <c r="A4" s="76"/>
      <c r="B4" s="26">
        <v>123456789</v>
      </c>
      <c r="C4" s="3" t="s">
        <v>2</v>
      </c>
      <c r="D4" s="16" t="s">
        <v>63</v>
      </c>
      <c r="E4" s="27" t="s">
        <v>17</v>
      </c>
      <c r="F4" s="4">
        <v>9877665</v>
      </c>
      <c r="G4" s="7">
        <v>123</v>
      </c>
      <c r="H4" s="16" t="s">
        <v>57</v>
      </c>
      <c r="I4" s="3">
        <v>89</v>
      </c>
      <c r="J4" s="3">
        <v>86</v>
      </c>
      <c r="K4" s="3">
        <v>99</v>
      </c>
      <c r="L4" s="10">
        <f t="shared" ref="L4:L13" si="0">AVERAGE(I4:K4)</f>
        <v>91.333333333333329</v>
      </c>
      <c r="M4" s="3">
        <v>99</v>
      </c>
      <c r="N4" s="3">
        <v>80</v>
      </c>
      <c r="O4" s="13">
        <f t="shared" ref="O4:O13" si="1">I4*$C$29+J4*$C$30+K4*$C$31+M4*$C$32+N4*$C$33</f>
        <v>89.1</v>
      </c>
      <c r="P4" s="3"/>
      <c r="Q4" s="59"/>
      <c r="R4" s="65"/>
      <c r="S4" s="66"/>
    </row>
    <row r="5" spans="1:19">
      <c r="A5" s="76"/>
      <c r="B5" s="24">
        <v>193878400</v>
      </c>
      <c r="C5" s="1" t="s">
        <v>3</v>
      </c>
      <c r="D5" s="17" t="s">
        <v>64</v>
      </c>
      <c r="E5" s="28" t="s">
        <v>18</v>
      </c>
      <c r="F5" s="5">
        <v>9876544</v>
      </c>
      <c r="G5" s="8">
        <v>70000</v>
      </c>
      <c r="H5" s="17" t="s">
        <v>57</v>
      </c>
      <c r="I5" s="1">
        <v>81</v>
      </c>
      <c r="J5" s="1">
        <v>80</v>
      </c>
      <c r="K5" s="1">
        <v>82</v>
      </c>
      <c r="L5" s="11">
        <f t="shared" si="0"/>
        <v>81</v>
      </c>
      <c r="M5" s="1">
        <v>81</v>
      </c>
      <c r="N5" s="1">
        <v>81</v>
      </c>
      <c r="O5" s="14">
        <f t="shared" si="1"/>
        <v>81</v>
      </c>
      <c r="P5" s="1"/>
      <c r="Q5" s="61"/>
      <c r="R5" s="67"/>
      <c r="S5" s="68"/>
    </row>
    <row r="6" spans="1:19">
      <c r="A6" s="76"/>
      <c r="B6" s="24">
        <v>658370843</v>
      </c>
      <c r="C6" s="1" t="s">
        <v>4</v>
      </c>
      <c r="D6" s="17" t="s">
        <v>65</v>
      </c>
      <c r="E6" s="28" t="s">
        <v>18</v>
      </c>
      <c r="F6" s="5">
        <v>2118758</v>
      </c>
      <c r="G6" s="8">
        <v>55326</v>
      </c>
      <c r="H6" s="17" t="s">
        <v>57</v>
      </c>
      <c r="I6" s="1">
        <v>67</v>
      </c>
      <c r="J6" s="1">
        <v>99</v>
      </c>
      <c r="K6" s="1">
        <v>69</v>
      </c>
      <c r="L6" s="11">
        <f t="shared" si="0"/>
        <v>78.333333333333329</v>
      </c>
      <c r="M6" s="1">
        <v>90</v>
      </c>
      <c r="N6" s="1">
        <v>85</v>
      </c>
      <c r="O6" s="14">
        <f t="shared" si="1"/>
        <v>84.5</v>
      </c>
      <c r="P6" s="1"/>
      <c r="Q6" s="61"/>
      <c r="R6" s="67"/>
      <c r="S6" s="68"/>
    </row>
    <row r="7" spans="1:19">
      <c r="A7" s="76"/>
      <c r="B7" s="24">
        <v>830998987</v>
      </c>
      <c r="C7" s="1" t="s">
        <v>5</v>
      </c>
      <c r="D7" s="17" t="s">
        <v>66</v>
      </c>
      <c r="E7" s="28" t="s">
        <v>18</v>
      </c>
      <c r="F7" s="5">
        <v>3527439</v>
      </c>
      <c r="G7" s="8">
        <v>56324</v>
      </c>
      <c r="H7" s="17" t="s">
        <v>57</v>
      </c>
      <c r="I7" s="1">
        <v>80</v>
      </c>
      <c r="J7" s="1"/>
      <c r="K7" s="1">
        <v>87</v>
      </c>
      <c r="L7" s="11">
        <f t="shared" si="0"/>
        <v>83.5</v>
      </c>
      <c r="M7" s="1">
        <v>90</v>
      </c>
      <c r="N7" s="1"/>
      <c r="O7" s="14">
        <f t="shared" si="1"/>
        <v>43.7</v>
      </c>
      <c r="P7" s="1"/>
      <c r="Q7" s="61"/>
      <c r="R7" s="67"/>
      <c r="S7" s="68"/>
    </row>
    <row r="8" spans="1:19">
      <c r="A8" s="76"/>
      <c r="B8" s="26">
        <v>123456789</v>
      </c>
      <c r="C8" s="1" t="s">
        <v>42</v>
      </c>
      <c r="D8" s="17" t="s">
        <v>67</v>
      </c>
      <c r="E8" s="28" t="s">
        <v>17</v>
      </c>
      <c r="F8" s="5">
        <v>7563094</v>
      </c>
      <c r="G8" s="8">
        <v>86534</v>
      </c>
      <c r="H8" s="17" t="s">
        <v>57</v>
      </c>
      <c r="I8" s="1">
        <v>91</v>
      </c>
      <c r="J8" s="1">
        <v>79</v>
      </c>
      <c r="K8" s="1">
        <v>85</v>
      </c>
      <c r="L8" s="11">
        <f t="shared" si="0"/>
        <v>85</v>
      </c>
      <c r="M8" s="1">
        <v>100</v>
      </c>
      <c r="N8" s="1">
        <v>50</v>
      </c>
      <c r="O8" s="14">
        <f t="shared" si="1"/>
        <v>75.5</v>
      </c>
      <c r="P8" s="1"/>
      <c r="Q8" s="61"/>
      <c r="R8" s="67"/>
      <c r="S8" s="68"/>
    </row>
    <row r="9" spans="1:19">
      <c r="A9" s="76"/>
      <c r="B9" s="24">
        <v>298754355</v>
      </c>
      <c r="C9" s="1" t="s">
        <v>6</v>
      </c>
      <c r="D9" s="17" t="s">
        <v>65</v>
      </c>
      <c r="E9" s="28" t="s">
        <v>17</v>
      </c>
      <c r="F9" s="5">
        <v>8763456</v>
      </c>
      <c r="G9" s="8">
        <v>83934</v>
      </c>
      <c r="H9" s="17" t="s">
        <v>0</v>
      </c>
      <c r="I9" s="1">
        <v>88</v>
      </c>
      <c r="J9" s="1">
        <v>90</v>
      </c>
      <c r="K9" s="1">
        <v>74</v>
      </c>
      <c r="L9" s="11">
        <f t="shared" si="0"/>
        <v>84</v>
      </c>
      <c r="M9" s="1">
        <v>55</v>
      </c>
      <c r="N9" s="1">
        <v>45</v>
      </c>
      <c r="O9" s="14">
        <f t="shared" si="1"/>
        <v>59.7</v>
      </c>
      <c r="P9" s="1"/>
      <c r="Q9" s="61"/>
      <c r="R9" s="67"/>
      <c r="S9" s="68"/>
    </row>
    <row r="10" spans="1:19">
      <c r="A10" s="76"/>
      <c r="B10" s="24">
        <v>983687692</v>
      </c>
      <c r="C10" s="1" t="s">
        <v>7</v>
      </c>
      <c r="D10" s="17" t="s">
        <v>68</v>
      </c>
      <c r="E10" s="28" t="s">
        <v>18</v>
      </c>
      <c r="F10" s="5">
        <v>6347234</v>
      </c>
      <c r="G10" s="8">
        <v>55235</v>
      </c>
      <c r="H10" s="17" t="s">
        <v>0</v>
      </c>
      <c r="I10" s="1">
        <v>45</v>
      </c>
      <c r="J10" s="1">
        <v>60</v>
      </c>
      <c r="K10" s="1"/>
      <c r="L10" s="11">
        <f t="shared" si="0"/>
        <v>52.5</v>
      </c>
      <c r="M10" s="1">
        <v>99</v>
      </c>
      <c r="N10" s="1">
        <v>94</v>
      </c>
      <c r="O10" s="14">
        <f t="shared" si="1"/>
        <v>77.800000000000011</v>
      </c>
      <c r="P10" s="1"/>
      <c r="Q10" s="61"/>
      <c r="R10" s="67"/>
      <c r="S10" s="68"/>
    </row>
    <row r="11" spans="1:19">
      <c r="A11" s="76"/>
      <c r="B11" s="24">
        <v>947465892</v>
      </c>
      <c r="C11" s="1" t="s">
        <v>19</v>
      </c>
      <c r="D11" s="17" t="s">
        <v>64</v>
      </c>
      <c r="E11" s="28" t="s">
        <v>17</v>
      </c>
      <c r="F11" s="5">
        <v>3434324</v>
      </c>
      <c r="G11" s="8">
        <v>41466</v>
      </c>
      <c r="H11" s="17" t="s">
        <v>0</v>
      </c>
      <c r="I11" s="1"/>
      <c r="J11" s="1">
        <v>79</v>
      </c>
      <c r="K11" s="1">
        <v>99</v>
      </c>
      <c r="L11" s="11">
        <f t="shared" si="0"/>
        <v>89</v>
      </c>
      <c r="M11" s="1">
        <v>86</v>
      </c>
      <c r="N11" s="1">
        <v>65</v>
      </c>
      <c r="O11" s="14">
        <f t="shared" si="1"/>
        <v>69.599999999999994</v>
      </c>
      <c r="P11" s="1"/>
      <c r="Q11" s="61"/>
      <c r="R11" s="67"/>
      <c r="S11" s="68"/>
    </row>
    <row r="12" spans="1:19">
      <c r="A12" s="76"/>
      <c r="B12" s="24">
        <v>388923057</v>
      </c>
      <c r="C12" s="1" t="s">
        <v>5</v>
      </c>
      <c r="D12" s="17" t="s">
        <v>69</v>
      </c>
      <c r="E12" s="28" t="s">
        <v>18</v>
      </c>
      <c r="F12" s="5">
        <v>8743644</v>
      </c>
      <c r="G12" s="8">
        <v>44141</v>
      </c>
      <c r="H12" s="17" t="s">
        <v>0</v>
      </c>
      <c r="I12" s="1">
        <v>60</v>
      </c>
      <c r="J12" s="1">
        <v>100</v>
      </c>
      <c r="K12" s="1">
        <v>80</v>
      </c>
      <c r="L12" s="11">
        <f t="shared" si="0"/>
        <v>80</v>
      </c>
      <c r="M12" s="1">
        <v>40</v>
      </c>
      <c r="N12" s="1">
        <v>61</v>
      </c>
      <c r="O12" s="14">
        <f t="shared" si="1"/>
        <v>60.400000000000006</v>
      </c>
      <c r="P12" s="1"/>
      <c r="Q12" s="61"/>
      <c r="R12" s="67"/>
      <c r="S12" s="68"/>
    </row>
    <row r="13" spans="1:19" ht="13.5" thickBot="1">
      <c r="A13" s="77"/>
      <c r="B13" s="25">
        <v>244576280</v>
      </c>
      <c r="C13" s="2" t="s">
        <v>19</v>
      </c>
      <c r="D13" s="18" t="s">
        <v>64</v>
      </c>
      <c r="E13" s="29" t="s">
        <v>18</v>
      </c>
      <c r="F13" s="6">
        <v>3252524</v>
      </c>
      <c r="G13" s="9">
        <v>44451</v>
      </c>
      <c r="H13" s="18" t="s">
        <v>0</v>
      </c>
      <c r="I13" s="2">
        <v>94</v>
      </c>
      <c r="J13" s="2">
        <v>100</v>
      </c>
      <c r="K13" s="2">
        <v>93</v>
      </c>
      <c r="L13" s="12">
        <f t="shared" si="0"/>
        <v>95.666666666666671</v>
      </c>
      <c r="M13" s="2">
        <v>95</v>
      </c>
      <c r="N13" s="2">
        <v>100</v>
      </c>
      <c r="O13" s="15">
        <f t="shared" si="1"/>
        <v>97.2</v>
      </c>
      <c r="P13" s="2"/>
      <c r="Q13" s="63"/>
      <c r="R13" s="69"/>
      <c r="S13" s="70"/>
    </row>
    <row r="14" spans="1:19" ht="14.25" thickTop="1" thickBot="1">
      <c r="A14"/>
      <c r="M14" s="20"/>
      <c r="N14" s="20"/>
    </row>
    <row r="15" spans="1:19" ht="13.5" thickTop="1">
      <c r="A15" s="78" t="s">
        <v>47</v>
      </c>
      <c r="B15" s="30" t="s">
        <v>20</v>
      </c>
      <c r="C15" s="30"/>
      <c r="D15" s="30"/>
      <c r="E15" s="30"/>
      <c r="F15" s="30"/>
      <c r="G15" s="30"/>
      <c r="H15" s="30"/>
      <c r="I15" s="31">
        <f>AVERAGE(I4:I13)</f>
        <v>77.222222222222229</v>
      </c>
      <c r="J15" s="31">
        <f t="shared" ref="J15:O15" si="2">AVERAGE(J4:J13)</f>
        <v>85.888888888888886</v>
      </c>
      <c r="K15" s="31">
        <f t="shared" si="2"/>
        <v>85.333333333333329</v>
      </c>
      <c r="L15" s="31">
        <f t="shared" si="2"/>
        <v>82.033333333333331</v>
      </c>
      <c r="M15" s="31">
        <f t="shared" si="2"/>
        <v>83.5</v>
      </c>
      <c r="N15" s="31">
        <f t="shared" si="2"/>
        <v>73.444444444444443</v>
      </c>
      <c r="O15" s="32">
        <f t="shared" si="2"/>
        <v>73.849999999999994</v>
      </c>
    </row>
    <row r="16" spans="1:19">
      <c r="A16" s="79"/>
      <c r="B16" s="33" t="s">
        <v>21</v>
      </c>
      <c r="C16" s="33"/>
      <c r="D16" s="33"/>
      <c r="E16" s="33"/>
      <c r="F16" s="33"/>
      <c r="G16" s="33"/>
      <c r="H16" s="33"/>
      <c r="I16" s="34">
        <f>MEDIAN(I4:I13)</f>
        <v>81</v>
      </c>
      <c r="J16" s="34">
        <f t="shared" ref="J16:O16" si="3">MEDIAN(J4:J13)</f>
        <v>86</v>
      </c>
      <c r="K16" s="34">
        <f t="shared" si="3"/>
        <v>85</v>
      </c>
      <c r="L16" s="34">
        <f t="shared" si="3"/>
        <v>83.75</v>
      </c>
      <c r="M16" s="34">
        <f t="shared" si="3"/>
        <v>90</v>
      </c>
      <c r="N16" s="34">
        <f t="shared" si="3"/>
        <v>80</v>
      </c>
      <c r="O16" s="35">
        <f t="shared" si="3"/>
        <v>76.650000000000006</v>
      </c>
    </row>
    <row r="17" spans="1:15">
      <c r="A17" s="79"/>
      <c r="B17" s="33" t="s">
        <v>22</v>
      </c>
      <c r="C17" s="33"/>
      <c r="D17" s="33"/>
      <c r="E17" s="33"/>
      <c r="F17" s="33"/>
      <c r="G17" s="33"/>
      <c r="H17" s="33"/>
      <c r="I17" s="34" t="e">
        <f>_xlfn.MODE.SNGL(I4:I13)</f>
        <v>#N/A</v>
      </c>
      <c r="J17" s="34">
        <f t="shared" ref="J17:O17" si="4">_xlfn.MODE.SNGL(J4:J13)</f>
        <v>79</v>
      </c>
      <c r="K17" s="34">
        <f t="shared" si="4"/>
        <v>99</v>
      </c>
      <c r="L17" s="34" t="e">
        <f t="shared" si="4"/>
        <v>#N/A</v>
      </c>
      <c r="M17" s="34">
        <f t="shared" si="4"/>
        <v>99</v>
      </c>
      <c r="N17" s="34" t="e">
        <f t="shared" si="4"/>
        <v>#N/A</v>
      </c>
      <c r="O17" s="35" t="e">
        <f t="shared" si="4"/>
        <v>#N/A</v>
      </c>
    </row>
    <row r="18" spans="1:15">
      <c r="A18" s="79"/>
      <c r="B18" s="33" t="s">
        <v>23</v>
      </c>
      <c r="C18" s="33"/>
      <c r="D18" s="33"/>
      <c r="E18" s="33"/>
      <c r="F18" s="33"/>
      <c r="G18" s="33"/>
      <c r="H18" s="33"/>
      <c r="I18" s="34">
        <f>MAX(I4:I13)</f>
        <v>94</v>
      </c>
      <c r="J18" s="34">
        <f t="shared" ref="J18:O18" si="5">MAX(J4:J13)</f>
        <v>100</v>
      </c>
      <c r="K18" s="34">
        <f t="shared" si="5"/>
        <v>99</v>
      </c>
      <c r="L18" s="34">
        <f t="shared" si="5"/>
        <v>95.666666666666671</v>
      </c>
      <c r="M18" s="34">
        <f t="shared" si="5"/>
        <v>100</v>
      </c>
      <c r="N18" s="34">
        <f t="shared" si="5"/>
        <v>100</v>
      </c>
      <c r="O18" s="35">
        <f t="shared" si="5"/>
        <v>97.2</v>
      </c>
    </row>
    <row r="19" spans="1:15">
      <c r="A19" s="79"/>
      <c r="B19" s="33" t="s">
        <v>24</v>
      </c>
      <c r="C19" s="33"/>
      <c r="D19" s="33"/>
      <c r="E19" s="33"/>
      <c r="F19" s="33"/>
      <c r="G19" s="33"/>
      <c r="H19" s="33"/>
      <c r="I19" s="34">
        <f>MIN(I4:I13)</f>
        <v>45</v>
      </c>
      <c r="J19" s="34">
        <f t="shared" ref="J19:O19" si="6">MIN(J4:J13)</f>
        <v>60</v>
      </c>
      <c r="K19" s="34">
        <f t="shared" si="6"/>
        <v>69</v>
      </c>
      <c r="L19" s="34">
        <f t="shared" si="6"/>
        <v>52.5</v>
      </c>
      <c r="M19" s="34">
        <f t="shared" si="6"/>
        <v>40</v>
      </c>
      <c r="N19" s="34">
        <f t="shared" si="6"/>
        <v>45</v>
      </c>
      <c r="O19" s="35">
        <f t="shared" si="6"/>
        <v>43.7</v>
      </c>
    </row>
    <row r="20" spans="1:15">
      <c r="A20" s="79"/>
      <c r="B20" s="33" t="s">
        <v>43</v>
      </c>
      <c r="C20" s="33"/>
      <c r="D20" s="33"/>
      <c r="E20" s="33"/>
      <c r="F20" s="33"/>
      <c r="G20" s="33"/>
      <c r="H20" s="33"/>
      <c r="I20" s="34">
        <f>_xlfn.STDEV.P(I4:I13)</f>
        <v>15.59043708159145</v>
      </c>
      <c r="J20" s="34">
        <f t="shared" ref="J20:O20" si="7">_xlfn.STDEV.P(J4:J13)</f>
        <v>12.4136523808305</v>
      </c>
      <c r="K20" s="34">
        <f t="shared" si="7"/>
        <v>9.8319208025017506</v>
      </c>
      <c r="L20" s="34">
        <f t="shared" si="7"/>
        <v>11.076200712438522</v>
      </c>
      <c r="M20" s="34">
        <f t="shared" si="7"/>
        <v>19.200260414900626</v>
      </c>
      <c r="N20" s="34">
        <f t="shared" si="7"/>
        <v>18.093038017186554</v>
      </c>
      <c r="O20" s="35">
        <f t="shared" si="7"/>
        <v>15.062752072579535</v>
      </c>
    </row>
    <row r="21" spans="1:15">
      <c r="A21" s="79"/>
      <c r="B21" s="33" t="s">
        <v>44</v>
      </c>
      <c r="C21" s="33"/>
      <c r="D21" s="33"/>
      <c r="E21" s="33"/>
      <c r="F21" s="33"/>
      <c r="G21" s="33"/>
      <c r="H21" s="33"/>
      <c r="I21" s="34">
        <f>_xlfn.VAR.P(I4:I13)</f>
        <v>243.06172839506172</v>
      </c>
      <c r="J21" s="34">
        <f t="shared" ref="J21:O21" si="8">_xlfn.VAR.P(J4:J13)</f>
        <v>154.09876543209876</v>
      </c>
      <c r="K21" s="34">
        <f t="shared" si="8"/>
        <v>96.666666666666671</v>
      </c>
      <c r="L21" s="34">
        <f t="shared" si="8"/>
        <v>122.68222222222364</v>
      </c>
      <c r="M21" s="34">
        <f t="shared" si="8"/>
        <v>368.65</v>
      </c>
      <c r="N21" s="34">
        <f t="shared" si="8"/>
        <v>327.35802469135803</v>
      </c>
      <c r="O21" s="35">
        <f t="shared" si="8"/>
        <v>226.88649999999907</v>
      </c>
    </row>
    <row r="22" spans="1:15">
      <c r="A22" s="79"/>
      <c r="B22" s="33" t="s">
        <v>37</v>
      </c>
      <c r="C22" s="33"/>
      <c r="D22" s="33"/>
      <c r="E22" s="33"/>
      <c r="F22" s="33"/>
      <c r="G22" s="33"/>
      <c r="H22" s="33"/>
      <c r="I22" s="34">
        <f>COUNT(I4:I13)</f>
        <v>9</v>
      </c>
      <c r="J22" s="34">
        <f t="shared" ref="J22:O22" si="9">COUNT(J4:J13)</f>
        <v>9</v>
      </c>
      <c r="K22" s="34">
        <f t="shared" si="9"/>
        <v>9</v>
      </c>
      <c r="L22" s="34">
        <f t="shared" si="9"/>
        <v>10</v>
      </c>
      <c r="M22" s="34">
        <f t="shared" si="9"/>
        <v>10</v>
      </c>
      <c r="N22" s="34">
        <f t="shared" si="9"/>
        <v>9</v>
      </c>
      <c r="O22" s="35">
        <f t="shared" si="9"/>
        <v>10</v>
      </c>
    </row>
    <row r="23" spans="1:15">
      <c r="A23" s="79"/>
      <c r="B23" s="33" t="s">
        <v>25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6"/>
      <c r="N23" s="33"/>
      <c r="O23" s="37"/>
    </row>
    <row r="24" spans="1:15">
      <c r="A24" s="79"/>
      <c r="B24" s="33" t="s">
        <v>54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6"/>
      <c r="N24" s="33"/>
      <c r="O24" s="37"/>
    </row>
    <row r="25" spans="1:15">
      <c r="A25" s="79"/>
      <c r="B25" s="33" t="s">
        <v>55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6"/>
      <c r="N25" s="33"/>
      <c r="O25" s="37"/>
    </row>
    <row r="26" spans="1:15">
      <c r="A26" s="7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7"/>
    </row>
    <row r="27" spans="1:15" ht="13.5" thickBot="1">
      <c r="A27" s="80"/>
      <c r="B27" s="38" t="s">
        <v>38</v>
      </c>
      <c r="C27" s="38">
        <f>COUNTA(C4:C13)</f>
        <v>10</v>
      </c>
      <c r="D27" s="38" t="s">
        <v>52</v>
      </c>
      <c r="E27" s="38"/>
      <c r="F27" s="38"/>
      <c r="G27" s="38"/>
      <c r="H27" s="38" t="s">
        <v>53</v>
      </c>
      <c r="I27" s="38"/>
      <c r="J27" s="38"/>
      <c r="K27" s="38"/>
      <c r="L27" s="38"/>
      <c r="M27" s="38"/>
      <c r="N27" s="38"/>
      <c r="O27" s="39"/>
    </row>
    <row r="28" spans="1:15" ht="14.25" thickTop="1" thickBot="1">
      <c r="A28"/>
      <c r="M28" s="20"/>
      <c r="N28" s="20"/>
    </row>
    <row r="29" spans="1:15" ht="13.5" thickTop="1">
      <c r="A29" s="71" t="s">
        <v>48</v>
      </c>
      <c r="B29" s="30" t="s">
        <v>26</v>
      </c>
      <c r="C29" s="40">
        <v>0.1</v>
      </c>
      <c r="M29" s="20"/>
      <c r="N29" s="20"/>
    </row>
    <row r="30" spans="1:15">
      <c r="A30" s="72"/>
      <c r="B30" s="33" t="s">
        <v>27</v>
      </c>
      <c r="C30" s="41">
        <v>0.1</v>
      </c>
      <c r="M30" s="20"/>
      <c r="N30" s="20"/>
    </row>
    <row r="31" spans="1:15">
      <c r="A31" s="72"/>
      <c r="B31" s="33" t="s">
        <v>28</v>
      </c>
      <c r="C31" s="41">
        <v>0.1</v>
      </c>
      <c r="M31" s="20"/>
      <c r="N31" s="20"/>
    </row>
    <row r="32" spans="1:15">
      <c r="A32" s="72"/>
      <c r="B32" s="33" t="s">
        <v>29</v>
      </c>
      <c r="C32" s="41">
        <v>0.3</v>
      </c>
      <c r="M32" s="20"/>
      <c r="N32" s="20"/>
    </row>
    <row r="33" spans="1:14">
      <c r="A33" s="72"/>
      <c r="B33" s="33" t="s">
        <v>30</v>
      </c>
      <c r="C33" s="41">
        <v>0.4</v>
      </c>
      <c r="M33" s="20"/>
      <c r="N33" s="20"/>
    </row>
    <row r="34" spans="1:14" ht="13.5" thickBot="1">
      <c r="A34" s="73"/>
      <c r="B34" s="38" t="s">
        <v>31</v>
      </c>
      <c r="C34" s="42">
        <f>SUM(C29:C33)</f>
        <v>1</v>
      </c>
      <c r="M34" s="20"/>
      <c r="N34" s="20"/>
    </row>
    <row r="35" spans="1:14" ht="12.75" customHeight="1" thickTop="1" thickBot="1">
      <c r="A35"/>
      <c r="M35" s="20"/>
      <c r="N35" s="20"/>
    </row>
    <row r="36" spans="1:14" ht="13.5" thickTop="1">
      <c r="A36" s="71" t="s">
        <v>49</v>
      </c>
      <c r="B36" s="30"/>
      <c r="C36" s="30" t="s">
        <v>32</v>
      </c>
      <c r="D36" s="43" t="s">
        <v>33</v>
      </c>
      <c r="M36" s="20"/>
    </row>
    <row r="37" spans="1:14">
      <c r="A37" s="72"/>
      <c r="B37" s="33" t="s">
        <v>34</v>
      </c>
      <c r="C37" s="34">
        <v>0</v>
      </c>
      <c r="D37" s="35">
        <v>59.49</v>
      </c>
      <c r="E37" s="22"/>
      <c r="F37" s="22"/>
      <c r="G37" s="22"/>
      <c r="M37" s="20"/>
      <c r="N37" s="23"/>
    </row>
    <row r="38" spans="1:14">
      <c r="A38" s="72"/>
      <c r="B38" s="33" t="s">
        <v>35</v>
      </c>
      <c r="C38" s="34">
        <v>59.5</v>
      </c>
      <c r="D38" s="35">
        <v>84.49</v>
      </c>
      <c r="E38" s="22"/>
      <c r="F38" s="22"/>
      <c r="G38" s="22"/>
      <c r="M38" s="20"/>
    </row>
    <row r="39" spans="1:14" ht="13.5" thickBot="1">
      <c r="A39" s="73"/>
      <c r="B39" s="38" t="s">
        <v>36</v>
      </c>
      <c r="C39" s="44">
        <f>84.5</f>
        <v>84.5</v>
      </c>
      <c r="D39" s="45">
        <v>100</v>
      </c>
      <c r="E39" s="22"/>
      <c r="F39" s="22"/>
      <c r="G39" s="22"/>
      <c r="M39" s="20"/>
    </row>
    <row r="40" spans="1:14" ht="14.25" thickTop="1" thickBot="1">
      <c r="A40"/>
    </row>
    <row r="41" spans="1:14" ht="13.5" thickTop="1">
      <c r="A41" s="71" t="s">
        <v>61</v>
      </c>
      <c r="B41" s="46" t="s">
        <v>60</v>
      </c>
      <c r="C41" s="43"/>
    </row>
    <row r="42" spans="1:14">
      <c r="A42" s="72"/>
      <c r="B42" s="47" t="s">
        <v>58</v>
      </c>
      <c r="C42" s="48" t="s">
        <v>17</v>
      </c>
    </row>
    <row r="43" spans="1:14" ht="13.5" thickBot="1">
      <c r="A43" s="73"/>
      <c r="B43" s="49" t="s">
        <v>59</v>
      </c>
      <c r="C43" s="50" t="s">
        <v>18</v>
      </c>
    </row>
    <row r="44" spans="1:14" ht="14.25" thickTop="1" thickBot="1"/>
    <row r="45" spans="1:14" ht="13.5" thickTop="1">
      <c r="A45" s="71" t="s">
        <v>71</v>
      </c>
      <c r="B45" s="46" t="s">
        <v>72</v>
      </c>
      <c r="C45" s="56">
        <v>4000</v>
      </c>
    </row>
    <row r="46" spans="1:14">
      <c r="A46" s="72"/>
      <c r="B46" s="47" t="s">
        <v>73</v>
      </c>
      <c r="C46" s="57">
        <v>2000</v>
      </c>
    </row>
    <row r="47" spans="1:14" ht="13.5" thickBot="1">
      <c r="A47" s="73"/>
      <c r="B47" s="49" t="s">
        <v>70</v>
      </c>
      <c r="C47" s="58" t="s">
        <v>74</v>
      </c>
    </row>
    <row r="48" spans="1:14" ht="13.5" thickTop="1"/>
  </sheetData>
  <mergeCells count="7">
    <mergeCell ref="A41:A43"/>
    <mergeCell ref="A1:S1"/>
    <mergeCell ref="A45:A47"/>
    <mergeCell ref="A3:A13"/>
    <mergeCell ref="A15:A27"/>
    <mergeCell ref="A29:A34"/>
    <mergeCell ref="A36:A39"/>
  </mergeCells>
  <dataValidations count="2">
    <dataValidation type="whole" allowBlank="1" showInputMessage="1" showErrorMessage="1" sqref="M4:N13 I4:K13">
      <formula1>$C$37</formula1>
      <formula2>$D$39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E4:E13">
      <formula1>$C$42:$C$43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8"/>
  <sheetViews>
    <sheetView rightToLeft="1" zoomScaleNormal="100" workbookViewId="0">
      <selection sqref="A1:S1"/>
    </sheetView>
  </sheetViews>
  <sheetFormatPr defaultRowHeight="12.75"/>
  <cols>
    <col min="1" max="1" width="4.7109375" style="20" customWidth="1"/>
    <col min="2" max="2" width="17.5703125" style="20" bestFit="1" customWidth="1"/>
    <col min="3" max="3" width="8.7109375" style="20" bestFit="1" customWidth="1"/>
    <col min="4" max="4" width="6.7109375" style="20" bestFit="1" customWidth="1"/>
    <col min="5" max="5" width="4.85546875" style="20" bestFit="1" customWidth="1"/>
    <col min="6" max="6" width="8.5703125" style="20" bestFit="1" customWidth="1"/>
    <col min="7" max="7" width="6" style="20" bestFit="1" customWidth="1"/>
    <col min="8" max="8" width="8.140625" style="20" bestFit="1" customWidth="1"/>
    <col min="9" max="12" width="7" style="20" customWidth="1"/>
    <col min="13" max="13" width="8.7109375" style="21" customWidth="1"/>
    <col min="14" max="14" width="8.140625" style="21" customWidth="1"/>
    <col min="15" max="15" width="6.5703125" style="20" customWidth="1"/>
    <col min="16" max="16384" width="9.140625" style="20"/>
  </cols>
  <sheetData>
    <row r="1" spans="1:19" ht="30.75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3.5" thickBot="1"/>
    <row r="3" spans="1:19" s="19" customFormat="1" ht="39.75" thickTop="1" thickBot="1">
      <c r="A3" s="75" t="s">
        <v>46</v>
      </c>
      <c r="B3" s="51" t="s">
        <v>41</v>
      </c>
      <c r="C3" s="52" t="s">
        <v>1</v>
      </c>
      <c r="D3" s="52" t="s">
        <v>62</v>
      </c>
      <c r="E3" s="52" t="s">
        <v>8</v>
      </c>
      <c r="F3" s="52" t="s">
        <v>51</v>
      </c>
      <c r="G3" s="52" t="s">
        <v>50</v>
      </c>
      <c r="H3" s="52" t="s">
        <v>56</v>
      </c>
      <c r="I3" s="52" t="s">
        <v>9</v>
      </c>
      <c r="J3" s="52" t="s">
        <v>10</v>
      </c>
      <c r="K3" s="52" t="s">
        <v>11</v>
      </c>
      <c r="L3" s="52" t="s">
        <v>12</v>
      </c>
      <c r="M3" s="52" t="s">
        <v>13</v>
      </c>
      <c r="N3" s="52" t="s">
        <v>14</v>
      </c>
      <c r="O3" s="52" t="s">
        <v>15</v>
      </c>
      <c r="P3" s="52" t="s">
        <v>16</v>
      </c>
      <c r="Q3" s="52" t="s">
        <v>39</v>
      </c>
      <c r="R3" s="52" t="s">
        <v>40</v>
      </c>
      <c r="S3" s="54" t="s">
        <v>70</v>
      </c>
    </row>
    <row r="4" spans="1:19">
      <c r="A4" s="76"/>
      <c r="B4" s="26">
        <v>123456789</v>
      </c>
      <c r="C4" s="3" t="s">
        <v>2</v>
      </c>
      <c r="D4" s="16" t="s">
        <v>63</v>
      </c>
      <c r="E4" s="27" t="s">
        <v>17</v>
      </c>
      <c r="F4" s="4">
        <v>9877665</v>
      </c>
      <c r="G4" s="7">
        <v>123</v>
      </c>
      <c r="H4" s="16" t="s">
        <v>57</v>
      </c>
      <c r="I4" s="3">
        <v>89</v>
      </c>
      <c r="J4" s="3">
        <v>86</v>
      </c>
      <c r="K4" s="3">
        <v>99</v>
      </c>
      <c r="L4" s="10">
        <f t="shared" ref="L4:L13" si="0">AVERAGE(I4:K4)</f>
        <v>91.333333333333329</v>
      </c>
      <c r="M4" s="3">
        <v>99</v>
      </c>
      <c r="N4" s="3">
        <v>80</v>
      </c>
      <c r="O4" s="13">
        <f t="shared" ref="O4:O13" si="1">I4*$C$29+J4*$C$30+K4*$C$31+M4*$C$32+N4*$C$33</f>
        <v>89.1</v>
      </c>
      <c r="P4" s="3" t="str">
        <f>IF(O4&gt;=$C$39,$B$39,"")</f>
        <v>מצטיין</v>
      </c>
      <c r="Q4" s="59" t="b">
        <f>AND(E4=$C$43,P4=$B$39)</f>
        <v>0</v>
      </c>
      <c r="R4" s="59" t="b">
        <f>OR(E4=$C$43,P4=$B$39)</f>
        <v>1</v>
      </c>
      <c r="S4" s="60" t="b">
        <f>NOT(O4&lt;$C$38)</f>
        <v>1</v>
      </c>
    </row>
    <row r="5" spans="1:19">
      <c r="A5" s="76"/>
      <c r="B5" s="24">
        <v>193878400</v>
      </c>
      <c r="C5" s="1" t="s">
        <v>3</v>
      </c>
      <c r="D5" s="17" t="s">
        <v>64</v>
      </c>
      <c r="E5" s="28" t="s">
        <v>18</v>
      </c>
      <c r="F5" s="5">
        <v>9876544</v>
      </c>
      <c r="G5" s="8">
        <v>70000</v>
      </c>
      <c r="H5" s="17" t="s">
        <v>57</v>
      </c>
      <c r="I5" s="1">
        <v>81</v>
      </c>
      <c r="J5" s="1">
        <v>80</v>
      </c>
      <c r="K5" s="1">
        <v>82</v>
      </c>
      <c r="L5" s="11">
        <f t="shared" si="0"/>
        <v>81</v>
      </c>
      <c r="M5" s="1">
        <v>81</v>
      </c>
      <c r="N5" s="1">
        <v>81</v>
      </c>
      <c r="O5" s="14">
        <f t="shared" si="1"/>
        <v>81</v>
      </c>
      <c r="P5" s="1" t="str">
        <f t="shared" ref="P5:P13" si="2">IF(O5&gt;=$C$39,$B$39,"")</f>
        <v/>
      </c>
      <c r="Q5" s="61" t="b">
        <f t="shared" ref="Q5:Q13" si="3">AND(E5=$C$43,P5=$B$39)</f>
        <v>0</v>
      </c>
      <c r="R5" s="61" t="b">
        <f t="shared" ref="R5:R13" si="4">OR(E5=$C$43,P5=$B$39)</f>
        <v>1</v>
      </c>
      <c r="S5" s="62" t="b">
        <f t="shared" ref="S5:S13" si="5">NOT(O5&lt;$C$38)</f>
        <v>1</v>
      </c>
    </row>
    <row r="6" spans="1:19">
      <c r="A6" s="76"/>
      <c r="B6" s="24">
        <v>658370843</v>
      </c>
      <c r="C6" s="1" t="s">
        <v>4</v>
      </c>
      <c r="D6" s="17" t="s">
        <v>65</v>
      </c>
      <c r="E6" s="28" t="s">
        <v>18</v>
      </c>
      <c r="F6" s="5">
        <v>2118758</v>
      </c>
      <c r="G6" s="8">
        <v>55326</v>
      </c>
      <c r="H6" s="17" t="s">
        <v>57</v>
      </c>
      <c r="I6" s="1">
        <v>67</v>
      </c>
      <c r="J6" s="1">
        <v>99</v>
      </c>
      <c r="K6" s="1">
        <v>69</v>
      </c>
      <c r="L6" s="11">
        <f t="shared" si="0"/>
        <v>78.333333333333329</v>
      </c>
      <c r="M6" s="1">
        <v>90</v>
      </c>
      <c r="N6" s="1">
        <v>85</v>
      </c>
      <c r="O6" s="14">
        <f t="shared" si="1"/>
        <v>84.5</v>
      </c>
      <c r="P6" s="1" t="str">
        <f t="shared" si="2"/>
        <v>מצטיין</v>
      </c>
      <c r="Q6" s="61" t="b">
        <f t="shared" si="3"/>
        <v>1</v>
      </c>
      <c r="R6" s="61" t="b">
        <f t="shared" si="4"/>
        <v>1</v>
      </c>
      <c r="S6" s="62" t="b">
        <f t="shared" si="5"/>
        <v>1</v>
      </c>
    </row>
    <row r="7" spans="1:19">
      <c r="A7" s="76"/>
      <c r="B7" s="24">
        <v>830998987</v>
      </c>
      <c r="C7" s="1" t="s">
        <v>5</v>
      </c>
      <c r="D7" s="17" t="s">
        <v>66</v>
      </c>
      <c r="E7" s="28" t="s">
        <v>18</v>
      </c>
      <c r="F7" s="5">
        <v>3527439</v>
      </c>
      <c r="G7" s="8">
        <v>56324</v>
      </c>
      <c r="H7" s="17" t="s">
        <v>57</v>
      </c>
      <c r="I7" s="1">
        <v>80</v>
      </c>
      <c r="J7" s="1"/>
      <c r="K7" s="1">
        <v>87</v>
      </c>
      <c r="L7" s="11">
        <f t="shared" si="0"/>
        <v>83.5</v>
      </c>
      <c r="M7" s="1">
        <v>90</v>
      </c>
      <c r="N7" s="1"/>
      <c r="O7" s="14">
        <f t="shared" si="1"/>
        <v>43.7</v>
      </c>
      <c r="P7" s="1" t="str">
        <f t="shared" si="2"/>
        <v/>
      </c>
      <c r="Q7" s="61" t="b">
        <f t="shared" si="3"/>
        <v>0</v>
      </c>
      <c r="R7" s="61" t="b">
        <f t="shared" si="4"/>
        <v>1</v>
      </c>
      <c r="S7" s="62" t="b">
        <f t="shared" si="5"/>
        <v>0</v>
      </c>
    </row>
    <row r="8" spans="1:19">
      <c r="A8" s="76"/>
      <c r="B8" s="26">
        <v>123456789</v>
      </c>
      <c r="C8" s="1" t="s">
        <v>42</v>
      </c>
      <c r="D8" s="17" t="s">
        <v>67</v>
      </c>
      <c r="E8" s="28" t="s">
        <v>17</v>
      </c>
      <c r="F8" s="5">
        <v>7563094</v>
      </c>
      <c r="G8" s="8">
        <v>86534</v>
      </c>
      <c r="H8" s="17" t="s">
        <v>57</v>
      </c>
      <c r="I8" s="1">
        <v>91</v>
      </c>
      <c r="J8" s="1">
        <v>79</v>
      </c>
      <c r="K8" s="1">
        <v>85</v>
      </c>
      <c r="L8" s="11">
        <f t="shared" si="0"/>
        <v>85</v>
      </c>
      <c r="M8" s="1">
        <v>100</v>
      </c>
      <c r="N8" s="1">
        <v>50</v>
      </c>
      <c r="O8" s="14">
        <f t="shared" si="1"/>
        <v>75.5</v>
      </c>
      <c r="P8" s="1" t="str">
        <f t="shared" si="2"/>
        <v/>
      </c>
      <c r="Q8" s="61" t="b">
        <f t="shared" si="3"/>
        <v>0</v>
      </c>
      <c r="R8" s="61" t="b">
        <f t="shared" si="4"/>
        <v>0</v>
      </c>
      <c r="S8" s="62" t="b">
        <f t="shared" si="5"/>
        <v>1</v>
      </c>
    </row>
    <row r="9" spans="1:19">
      <c r="A9" s="76"/>
      <c r="B9" s="24">
        <v>298754355</v>
      </c>
      <c r="C9" s="1" t="s">
        <v>6</v>
      </c>
      <c r="D9" s="17" t="s">
        <v>65</v>
      </c>
      <c r="E9" s="28" t="s">
        <v>17</v>
      </c>
      <c r="F9" s="5">
        <v>8763456</v>
      </c>
      <c r="G9" s="8">
        <v>83934</v>
      </c>
      <c r="H9" s="17" t="s">
        <v>0</v>
      </c>
      <c r="I9" s="1">
        <v>88</v>
      </c>
      <c r="J9" s="1">
        <v>90</v>
      </c>
      <c r="K9" s="1">
        <v>74</v>
      </c>
      <c r="L9" s="11">
        <f t="shared" si="0"/>
        <v>84</v>
      </c>
      <c r="M9" s="1">
        <v>55</v>
      </c>
      <c r="N9" s="1">
        <v>45</v>
      </c>
      <c r="O9" s="14">
        <f t="shared" si="1"/>
        <v>59.7</v>
      </c>
      <c r="P9" s="1" t="str">
        <f t="shared" si="2"/>
        <v/>
      </c>
      <c r="Q9" s="61" t="b">
        <f t="shared" si="3"/>
        <v>0</v>
      </c>
      <c r="R9" s="61" t="b">
        <f t="shared" si="4"/>
        <v>0</v>
      </c>
      <c r="S9" s="62" t="b">
        <f t="shared" si="5"/>
        <v>1</v>
      </c>
    </row>
    <row r="10" spans="1:19">
      <c r="A10" s="76"/>
      <c r="B10" s="24">
        <v>983687692</v>
      </c>
      <c r="C10" s="1" t="s">
        <v>7</v>
      </c>
      <c r="D10" s="17" t="s">
        <v>68</v>
      </c>
      <c r="E10" s="28" t="s">
        <v>18</v>
      </c>
      <c r="F10" s="5">
        <v>6347234</v>
      </c>
      <c r="G10" s="8">
        <v>55235</v>
      </c>
      <c r="H10" s="17" t="s">
        <v>0</v>
      </c>
      <c r="I10" s="1">
        <v>45</v>
      </c>
      <c r="J10" s="1">
        <v>60</v>
      </c>
      <c r="K10" s="1"/>
      <c r="L10" s="11">
        <f t="shared" si="0"/>
        <v>52.5</v>
      </c>
      <c r="M10" s="1">
        <v>99</v>
      </c>
      <c r="N10" s="1">
        <v>94</v>
      </c>
      <c r="O10" s="14">
        <f t="shared" si="1"/>
        <v>77.800000000000011</v>
      </c>
      <c r="P10" s="1" t="str">
        <f t="shared" si="2"/>
        <v/>
      </c>
      <c r="Q10" s="61" t="b">
        <f t="shared" si="3"/>
        <v>0</v>
      </c>
      <c r="R10" s="61" t="b">
        <f t="shared" si="4"/>
        <v>1</v>
      </c>
      <c r="S10" s="62" t="b">
        <f t="shared" si="5"/>
        <v>1</v>
      </c>
    </row>
    <row r="11" spans="1:19">
      <c r="A11" s="76"/>
      <c r="B11" s="24">
        <v>947465892</v>
      </c>
      <c r="C11" s="1" t="s">
        <v>19</v>
      </c>
      <c r="D11" s="17" t="s">
        <v>64</v>
      </c>
      <c r="E11" s="28" t="s">
        <v>17</v>
      </c>
      <c r="F11" s="5">
        <v>3434324</v>
      </c>
      <c r="G11" s="8">
        <v>41466</v>
      </c>
      <c r="H11" s="17" t="s">
        <v>0</v>
      </c>
      <c r="I11" s="1"/>
      <c r="J11" s="1">
        <v>79</v>
      </c>
      <c r="K11" s="1">
        <v>99</v>
      </c>
      <c r="L11" s="11">
        <f t="shared" si="0"/>
        <v>89</v>
      </c>
      <c r="M11" s="1">
        <v>86</v>
      </c>
      <c r="N11" s="1">
        <v>65</v>
      </c>
      <c r="O11" s="14">
        <f t="shared" si="1"/>
        <v>69.599999999999994</v>
      </c>
      <c r="P11" s="1" t="str">
        <f t="shared" si="2"/>
        <v/>
      </c>
      <c r="Q11" s="61" t="b">
        <f t="shared" si="3"/>
        <v>0</v>
      </c>
      <c r="R11" s="61" t="b">
        <f t="shared" si="4"/>
        <v>0</v>
      </c>
      <c r="S11" s="62" t="b">
        <f t="shared" si="5"/>
        <v>1</v>
      </c>
    </row>
    <row r="12" spans="1:19">
      <c r="A12" s="76"/>
      <c r="B12" s="24">
        <v>388923057</v>
      </c>
      <c r="C12" s="1" t="s">
        <v>5</v>
      </c>
      <c r="D12" s="17" t="s">
        <v>69</v>
      </c>
      <c r="E12" s="28" t="s">
        <v>18</v>
      </c>
      <c r="F12" s="5">
        <v>8743644</v>
      </c>
      <c r="G12" s="8">
        <v>44141</v>
      </c>
      <c r="H12" s="17" t="s">
        <v>0</v>
      </c>
      <c r="I12" s="1">
        <v>60</v>
      </c>
      <c r="J12" s="1">
        <v>100</v>
      </c>
      <c r="K12" s="1">
        <v>80</v>
      </c>
      <c r="L12" s="11">
        <f t="shared" si="0"/>
        <v>80</v>
      </c>
      <c r="M12" s="1">
        <v>40</v>
      </c>
      <c r="N12" s="1">
        <v>61</v>
      </c>
      <c r="O12" s="14">
        <f t="shared" si="1"/>
        <v>60.400000000000006</v>
      </c>
      <c r="P12" s="1" t="str">
        <f t="shared" si="2"/>
        <v/>
      </c>
      <c r="Q12" s="61" t="b">
        <f t="shared" si="3"/>
        <v>0</v>
      </c>
      <c r="R12" s="61" t="b">
        <f t="shared" si="4"/>
        <v>1</v>
      </c>
      <c r="S12" s="62" t="b">
        <f t="shared" si="5"/>
        <v>1</v>
      </c>
    </row>
    <row r="13" spans="1:19" ht="13.5" thickBot="1">
      <c r="A13" s="77"/>
      <c r="B13" s="25">
        <v>244576280</v>
      </c>
      <c r="C13" s="2" t="s">
        <v>19</v>
      </c>
      <c r="D13" s="18" t="s">
        <v>64</v>
      </c>
      <c r="E13" s="29" t="s">
        <v>18</v>
      </c>
      <c r="F13" s="6">
        <v>3252524</v>
      </c>
      <c r="G13" s="9">
        <v>44451</v>
      </c>
      <c r="H13" s="18" t="s">
        <v>0</v>
      </c>
      <c r="I13" s="2">
        <v>94</v>
      </c>
      <c r="J13" s="2">
        <v>100</v>
      </c>
      <c r="K13" s="2">
        <v>93</v>
      </c>
      <c r="L13" s="12">
        <f t="shared" si="0"/>
        <v>95.666666666666671</v>
      </c>
      <c r="M13" s="2">
        <v>95</v>
      </c>
      <c r="N13" s="2">
        <v>100</v>
      </c>
      <c r="O13" s="15">
        <f t="shared" si="1"/>
        <v>97.2</v>
      </c>
      <c r="P13" s="2" t="str">
        <f t="shared" si="2"/>
        <v>מצטיין</v>
      </c>
      <c r="Q13" s="63" t="b">
        <f t="shared" si="3"/>
        <v>1</v>
      </c>
      <c r="R13" s="63" t="b">
        <f t="shared" si="4"/>
        <v>1</v>
      </c>
      <c r="S13" s="64" t="b">
        <f t="shared" si="5"/>
        <v>1</v>
      </c>
    </row>
    <row r="14" spans="1:19" ht="14.25" thickTop="1" thickBot="1">
      <c r="A14"/>
      <c r="M14" s="20"/>
      <c r="N14" s="20"/>
    </row>
    <row r="15" spans="1:19" ht="13.5" thickTop="1">
      <c r="A15" s="78" t="s">
        <v>47</v>
      </c>
      <c r="B15" s="30" t="s">
        <v>20</v>
      </c>
      <c r="C15" s="30"/>
      <c r="D15" s="30"/>
      <c r="E15" s="30"/>
      <c r="F15" s="30"/>
      <c r="G15" s="30"/>
      <c r="H15" s="30"/>
      <c r="I15" s="31">
        <f>AVERAGE(I4:I13)</f>
        <v>77.222222222222229</v>
      </c>
      <c r="J15" s="31">
        <f t="shared" ref="J15:O15" si="6">AVERAGE(J4:J13)</f>
        <v>85.888888888888886</v>
      </c>
      <c r="K15" s="31">
        <f t="shared" si="6"/>
        <v>85.333333333333329</v>
      </c>
      <c r="L15" s="31">
        <f t="shared" si="6"/>
        <v>82.033333333333331</v>
      </c>
      <c r="M15" s="31">
        <f t="shared" si="6"/>
        <v>83.5</v>
      </c>
      <c r="N15" s="31">
        <f t="shared" si="6"/>
        <v>73.444444444444443</v>
      </c>
      <c r="O15" s="32">
        <f t="shared" si="6"/>
        <v>73.849999999999994</v>
      </c>
    </row>
    <row r="16" spans="1:19">
      <c r="A16" s="79"/>
      <c r="B16" s="33" t="s">
        <v>21</v>
      </c>
      <c r="C16" s="33"/>
      <c r="D16" s="33"/>
      <c r="E16" s="33"/>
      <c r="F16" s="33"/>
      <c r="G16" s="33"/>
      <c r="H16" s="33"/>
      <c r="I16" s="34">
        <f>MEDIAN(I4:I13)</f>
        <v>81</v>
      </c>
      <c r="J16" s="34">
        <f t="shared" ref="J16:O16" si="7">MEDIAN(J4:J13)</f>
        <v>86</v>
      </c>
      <c r="K16" s="34">
        <f t="shared" si="7"/>
        <v>85</v>
      </c>
      <c r="L16" s="34">
        <f t="shared" si="7"/>
        <v>83.75</v>
      </c>
      <c r="M16" s="34">
        <f t="shared" si="7"/>
        <v>90</v>
      </c>
      <c r="N16" s="34">
        <f t="shared" si="7"/>
        <v>80</v>
      </c>
      <c r="O16" s="35">
        <f t="shared" si="7"/>
        <v>76.650000000000006</v>
      </c>
    </row>
    <row r="17" spans="1:15">
      <c r="A17" s="79"/>
      <c r="B17" s="33" t="s">
        <v>22</v>
      </c>
      <c r="C17" s="33"/>
      <c r="D17" s="33"/>
      <c r="E17" s="33"/>
      <c r="F17" s="33"/>
      <c r="G17" s="33"/>
      <c r="H17" s="33"/>
      <c r="I17" s="34" t="e">
        <f>_xlfn.MODE.SNGL(I4:I13)</f>
        <v>#N/A</v>
      </c>
      <c r="J17" s="34">
        <f t="shared" ref="J17:O17" si="8">_xlfn.MODE.SNGL(J4:J13)</f>
        <v>79</v>
      </c>
      <c r="K17" s="34">
        <f t="shared" si="8"/>
        <v>99</v>
      </c>
      <c r="L17" s="34" t="e">
        <f t="shared" si="8"/>
        <v>#N/A</v>
      </c>
      <c r="M17" s="34">
        <f t="shared" si="8"/>
        <v>99</v>
      </c>
      <c r="N17" s="34" t="e">
        <f t="shared" si="8"/>
        <v>#N/A</v>
      </c>
      <c r="O17" s="35" t="e">
        <f t="shared" si="8"/>
        <v>#N/A</v>
      </c>
    </row>
    <row r="18" spans="1:15">
      <c r="A18" s="79"/>
      <c r="B18" s="33" t="s">
        <v>23</v>
      </c>
      <c r="C18" s="33"/>
      <c r="D18" s="33"/>
      <c r="E18" s="33"/>
      <c r="F18" s="33"/>
      <c r="G18" s="33"/>
      <c r="H18" s="33"/>
      <c r="I18" s="34">
        <f>MAX(I4:I13)</f>
        <v>94</v>
      </c>
      <c r="J18" s="34">
        <f t="shared" ref="J18:O18" si="9">MAX(J4:J13)</f>
        <v>100</v>
      </c>
      <c r="K18" s="34">
        <f t="shared" si="9"/>
        <v>99</v>
      </c>
      <c r="L18" s="34">
        <f t="shared" si="9"/>
        <v>95.666666666666671</v>
      </c>
      <c r="M18" s="34">
        <f t="shared" si="9"/>
        <v>100</v>
      </c>
      <c r="N18" s="34">
        <f t="shared" si="9"/>
        <v>100</v>
      </c>
      <c r="O18" s="35">
        <f t="shared" si="9"/>
        <v>97.2</v>
      </c>
    </row>
    <row r="19" spans="1:15">
      <c r="A19" s="79"/>
      <c r="B19" s="33" t="s">
        <v>24</v>
      </c>
      <c r="C19" s="33"/>
      <c r="D19" s="33"/>
      <c r="E19" s="33"/>
      <c r="F19" s="33"/>
      <c r="G19" s="33"/>
      <c r="H19" s="33"/>
      <c r="I19" s="34">
        <f>MIN(I4:I13)</f>
        <v>45</v>
      </c>
      <c r="J19" s="34">
        <f t="shared" ref="J19:O19" si="10">MIN(J4:J13)</f>
        <v>60</v>
      </c>
      <c r="K19" s="34">
        <f t="shared" si="10"/>
        <v>69</v>
      </c>
      <c r="L19" s="34">
        <f t="shared" si="10"/>
        <v>52.5</v>
      </c>
      <c r="M19" s="34">
        <f t="shared" si="10"/>
        <v>40</v>
      </c>
      <c r="N19" s="34">
        <f t="shared" si="10"/>
        <v>45</v>
      </c>
      <c r="O19" s="35">
        <f t="shared" si="10"/>
        <v>43.7</v>
      </c>
    </row>
    <row r="20" spans="1:15">
      <c r="A20" s="79"/>
      <c r="B20" s="33" t="s">
        <v>43</v>
      </c>
      <c r="C20" s="33"/>
      <c r="D20" s="33"/>
      <c r="E20" s="33"/>
      <c r="F20" s="33"/>
      <c r="G20" s="33"/>
      <c r="H20" s="33"/>
      <c r="I20" s="34">
        <f>_xlfn.STDEV.P(I4:I13)</f>
        <v>15.59043708159145</v>
      </c>
      <c r="J20" s="34">
        <f t="shared" ref="J20:O20" si="11">_xlfn.STDEV.P(J4:J13)</f>
        <v>12.4136523808305</v>
      </c>
      <c r="K20" s="34">
        <f t="shared" si="11"/>
        <v>9.8319208025017506</v>
      </c>
      <c r="L20" s="34">
        <f t="shared" si="11"/>
        <v>11.076200712438522</v>
      </c>
      <c r="M20" s="34">
        <f t="shared" si="11"/>
        <v>19.200260414900626</v>
      </c>
      <c r="N20" s="34">
        <f t="shared" si="11"/>
        <v>18.093038017186554</v>
      </c>
      <c r="O20" s="35">
        <f t="shared" si="11"/>
        <v>15.062752072579535</v>
      </c>
    </row>
    <row r="21" spans="1:15">
      <c r="A21" s="79"/>
      <c r="B21" s="33" t="s">
        <v>44</v>
      </c>
      <c r="C21" s="33"/>
      <c r="D21" s="33"/>
      <c r="E21" s="33"/>
      <c r="F21" s="33"/>
      <c r="G21" s="33"/>
      <c r="H21" s="33"/>
      <c r="I21" s="34">
        <f>_xlfn.VAR.P(I4:I13)</f>
        <v>243.06172839506172</v>
      </c>
      <c r="J21" s="34">
        <f t="shared" ref="J21:O21" si="12">_xlfn.VAR.P(J4:J13)</f>
        <v>154.09876543209876</v>
      </c>
      <c r="K21" s="34">
        <f t="shared" si="12"/>
        <v>96.666666666666671</v>
      </c>
      <c r="L21" s="34">
        <f t="shared" si="12"/>
        <v>122.68222222222364</v>
      </c>
      <c r="M21" s="34">
        <f t="shared" si="12"/>
        <v>368.65</v>
      </c>
      <c r="N21" s="34">
        <f t="shared" si="12"/>
        <v>327.35802469135803</v>
      </c>
      <c r="O21" s="35">
        <f t="shared" si="12"/>
        <v>226.88649999999907</v>
      </c>
    </row>
    <row r="22" spans="1:15">
      <c r="A22" s="79"/>
      <c r="B22" s="33" t="s">
        <v>37</v>
      </c>
      <c r="C22" s="33"/>
      <c r="D22" s="33"/>
      <c r="E22" s="33"/>
      <c r="F22" s="33"/>
      <c r="G22" s="33"/>
      <c r="H22" s="33"/>
      <c r="I22" s="34">
        <f>COUNT(I4:I13)</f>
        <v>9</v>
      </c>
      <c r="J22" s="34">
        <f t="shared" ref="J22:O22" si="13">COUNT(J4:J13)</f>
        <v>9</v>
      </c>
      <c r="K22" s="34">
        <f t="shared" si="13"/>
        <v>9</v>
      </c>
      <c r="L22" s="34">
        <f t="shared" si="13"/>
        <v>10</v>
      </c>
      <c r="M22" s="34">
        <f t="shared" si="13"/>
        <v>10</v>
      </c>
      <c r="N22" s="34">
        <f t="shared" si="13"/>
        <v>9</v>
      </c>
      <c r="O22" s="35">
        <f t="shared" si="13"/>
        <v>10</v>
      </c>
    </row>
    <row r="23" spans="1:15">
      <c r="A23" s="79"/>
      <c r="B23" s="33" t="s">
        <v>25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6"/>
      <c r="N23" s="33"/>
      <c r="O23" s="37"/>
    </row>
    <row r="24" spans="1:15">
      <c r="A24" s="79"/>
      <c r="B24" s="33" t="s">
        <v>54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6"/>
      <c r="N24" s="33"/>
      <c r="O24" s="37"/>
    </row>
    <row r="25" spans="1:15">
      <c r="A25" s="79"/>
      <c r="B25" s="33" t="s">
        <v>55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6"/>
      <c r="N25" s="33"/>
      <c r="O25" s="37"/>
    </row>
    <row r="26" spans="1:15">
      <c r="A26" s="7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7"/>
    </row>
    <row r="27" spans="1:15" ht="13.5" thickBot="1">
      <c r="A27" s="80"/>
      <c r="B27" s="38" t="s">
        <v>38</v>
      </c>
      <c r="C27" s="38">
        <f>COUNTA(C4:C13)</f>
        <v>10</v>
      </c>
      <c r="D27" s="38" t="s">
        <v>52</v>
      </c>
      <c r="E27" s="38"/>
      <c r="F27" s="38"/>
      <c r="G27" s="38"/>
      <c r="H27" s="38" t="s">
        <v>53</v>
      </c>
      <c r="I27" s="38"/>
      <c r="J27" s="38"/>
      <c r="K27" s="38"/>
      <c r="L27" s="38"/>
      <c r="M27" s="38"/>
      <c r="N27" s="38"/>
      <c r="O27" s="39"/>
    </row>
    <row r="28" spans="1:15" ht="14.25" thickTop="1" thickBot="1">
      <c r="A28"/>
      <c r="M28" s="20"/>
      <c r="N28" s="20"/>
    </row>
    <row r="29" spans="1:15" ht="13.5" thickTop="1">
      <c r="A29" s="71" t="s">
        <v>48</v>
      </c>
      <c r="B29" s="30" t="s">
        <v>26</v>
      </c>
      <c r="C29" s="40">
        <v>0.1</v>
      </c>
      <c r="M29" s="20"/>
      <c r="N29" s="20"/>
    </row>
    <row r="30" spans="1:15">
      <c r="A30" s="72"/>
      <c r="B30" s="33" t="s">
        <v>27</v>
      </c>
      <c r="C30" s="41">
        <v>0.1</v>
      </c>
      <c r="M30" s="20"/>
      <c r="N30" s="20"/>
    </row>
    <row r="31" spans="1:15">
      <c r="A31" s="72"/>
      <c r="B31" s="33" t="s">
        <v>28</v>
      </c>
      <c r="C31" s="41">
        <v>0.1</v>
      </c>
      <c r="M31" s="20"/>
      <c r="N31" s="20"/>
    </row>
    <row r="32" spans="1:15">
      <c r="A32" s="72"/>
      <c r="B32" s="33" t="s">
        <v>29</v>
      </c>
      <c r="C32" s="41">
        <v>0.3</v>
      </c>
      <c r="M32" s="20"/>
      <c r="N32" s="20"/>
    </row>
    <row r="33" spans="1:14">
      <c r="A33" s="72"/>
      <c r="B33" s="33" t="s">
        <v>30</v>
      </c>
      <c r="C33" s="41">
        <v>0.4</v>
      </c>
      <c r="M33" s="20"/>
      <c r="N33" s="20"/>
    </row>
    <row r="34" spans="1:14" ht="13.5" thickBot="1">
      <c r="A34" s="73"/>
      <c r="B34" s="38" t="s">
        <v>31</v>
      </c>
      <c r="C34" s="42">
        <f>SUM(C29:C33)</f>
        <v>1</v>
      </c>
      <c r="M34" s="20"/>
      <c r="N34" s="20"/>
    </row>
    <row r="35" spans="1:14" ht="12.75" customHeight="1" thickTop="1" thickBot="1">
      <c r="A35"/>
      <c r="M35" s="20"/>
      <c r="N35" s="20"/>
    </row>
    <row r="36" spans="1:14" ht="13.5" thickTop="1">
      <c r="A36" s="71" t="s">
        <v>49</v>
      </c>
      <c r="B36" s="30"/>
      <c r="C36" s="30" t="s">
        <v>32</v>
      </c>
      <c r="D36" s="43" t="s">
        <v>33</v>
      </c>
      <c r="M36" s="20"/>
    </row>
    <row r="37" spans="1:14">
      <c r="A37" s="72"/>
      <c r="B37" s="33" t="s">
        <v>34</v>
      </c>
      <c r="C37" s="34">
        <v>0</v>
      </c>
      <c r="D37" s="35">
        <v>59.49</v>
      </c>
      <c r="E37" s="22"/>
      <c r="F37" s="22"/>
      <c r="G37" s="22"/>
      <c r="M37" s="20"/>
      <c r="N37" s="23"/>
    </row>
    <row r="38" spans="1:14">
      <c r="A38" s="72"/>
      <c r="B38" s="33" t="s">
        <v>35</v>
      </c>
      <c r="C38" s="34">
        <v>59.5</v>
      </c>
      <c r="D38" s="35">
        <v>84.49</v>
      </c>
      <c r="E38" s="22"/>
      <c r="F38" s="22"/>
      <c r="G38" s="22"/>
      <c r="M38" s="20"/>
    </row>
    <row r="39" spans="1:14" ht="13.5" thickBot="1">
      <c r="A39" s="73"/>
      <c r="B39" s="38" t="s">
        <v>36</v>
      </c>
      <c r="C39" s="44">
        <f>84.5</f>
        <v>84.5</v>
      </c>
      <c r="D39" s="45">
        <v>100</v>
      </c>
      <c r="E39" s="22"/>
      <c r="F39" s="22"/>
      <c r="G39" s="22"/>
      <c r="M39" s="20"/>
    </row>
    <row r="40" spans="1:14" ht="14.25" thickTop="1" thickBot="1">
      <c r="A40"/>
    </row>
    <row r="41" spans="1:14" ht="13.5" thickTop="1">
      <c r="A41" s="71" t="s">
        <v>61</v>
      </c>
      <c r="B41" s="46" t="s">
        <v>60</v>
      </c>
      <c r="C41" s="43"/>
    </row>
    <row r="42" spans="1:14">
      <c r="A42" s="72"/>
      <c r="B42" s="47" t="s">
        <v>58</v>
      </c>
      <c r="C42" s="48" t="s">
        <v>17</v>
      </c>
    </row>
    <row r="43" spans="1:14" ht="13.5" thickBot="1">
      <c r="A43" s="73"/>
      <c r="B43" s="49" t="s">
        <v>59</v>
      </c>
      <c r="C43" s="50" t="s">
        <v>18</v>
      </c>
    </row>
    <row r="44" spans="1:14" ht="14.25" thickTop="1" thickBot="1"/>
    <row r="45" spans="1:14" ht="13.5" thickTop="1">
      <c r="A45" s="71" t="s">
        <v>71</v>
      </c>
      <c r="B45" s="46" t="s">
        <v>72</v>
      </c>
      <c r="C45" s="56">
        <v>4000</v>
      </c>
    </row>
    <row r="46" spans="1:14">
      <c r="A46" s="72"/>
      <c r="B46" s="47" t="s">
        <v>73</v>
      </c>
      <c r="C46" s="57">
        <v>2000</v>
      </c>
    </row>
    <row r="47" spans="1:14" ht="13.5" thickBot="1">
      <c r="A47" s="73"/>
      <c r="B47" s="49" t="s">
        <v>70</v>
      </c>
      <c r="C47" s="58" t="s">
        <v>74</v>
      </c>
    </row>
    <row r="48" spans="1:14" ht="13.5" thickTop="1"/>
  </sheetData>
  <mergeCells count="7">
    <mergeCell ref="A1:S1"/>
    <mergeCell ref="A45:A47"/>
    <mergeCell ref="A3:A13"/>
    <mergeCell ref="A15:A27"/>
    <mergeCell ref="A29:A34"/>
    <mergeCell ref="A36:A39"/>
    <mergeCell ref="A41:A43"/>
  </mergeCells>
  <dataValidations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E4:E13">
      <formula1>$C$42:$C$43</formula1>
    </dataValidation>
    <dataValidation type="whole" allowBlank="1" showInputMessage="1" showErrorMessage="1" sqref="M4:N13 I4:K13">
      <formula1>$C$37</formula1>
      <formula2>$D$39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8"/>
  <sheetViews>
    <sheetView rightToLeft="1" zoomScaleNormal="100" workbookViewId="0">
      <selection sqref="A1:S1"/>
    </sheetView>
  </sheetViews>
  <sheetFormatPr defaultRowHeight="12.75"/>
  <cols>
    <col min="1" max="1" width="4.7109375" style="20" customWidth="1"/>
    <col min="2" max="2" width="17.5703125" style="20" bestFit="1" customWidth="1"/>
    <col min="3" max="3" width="8.7109375" style="20" bestFit="1" customWidth="1"/>
    <col min="4" max="4" width="6.7109375" style="20" bestFit="1" customWidth="1"/>
    <col min="5" max="5" width="4.85546875" style="20" bestFit="1" customWidth="1"/>
    <col min="6" max="6" width="8.5703125" style="20" bestFit="1" customWidth="1"/>
    <col min="7" max="7" width="6" style="20" bestFit="1" customWidth="1"/>
    <col min="8" max="8" width="8.140625" style="20" bestFit="1" customWidth="1"/>
    <col min="9" max="12" width="7" style="20" customWidth="1"/>
    <col min="13" max="13" width="8.7109375" style="21" customWidth="1"/>
    <col min="14" max="14" width="8.140625" style="21" customWidth="1"/>
    <col min="15" max="15" width="6.5703125" style="20" customWidth="1"/>
    <col min="16" max="16384" width="9.140625" style="20"/>
  </cols>
  <sheetData>
    <row r="1" spans="1:19" ht="30.75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3.5" thickBot="1"/>
    <row r="3" spans="1:19" s="19" customFormat="1" ht="39.75" thickTop="1" thickBot="1">
      <c r="A3" s="75" t="s">
        <v>46</v>
      </c>
      <c r="B3" s="51" t="s">
        <v>41</v>
      </c>
      <c r="C3" s="52" t="s">
        <v>1</v>
      </c>
      <c r="D3" s="52" t="s">
        <v>62</v>
      </c>
      <c r="E3" s="52" t="s">
        <v>8</v>
      </c>
      <c r="F3" s="52" t="s">
        <v>51</v>
      </c>
      <c r="G3" s="52" t="s">
        <v>50</v>
      </c>
      <c r="H3" s="52" t="s">
        <v>56</v>
      </c>
      <c r="I3" s="52" t="s">
        <v>9</v>
      </c>
      <c r="J3" s="52" t="s">
        <v>10</v>
      </c>
      <c r="K3" s="52" t="s">
        <v>11</v>
      </c>
      <c r="L3" s="52" t="s">
        <v>12</v>
      </c>
      <c r="M3" s="52" t="s">
        <v>13</v>
      </c>
      <c r="N3" s="52" t="s">
        <v>14</v>
      </c>
      <c r="O3" s="52" t="s">
        <v>15</v>
      </c>
      <c r="P3" s="52" t="s">
        <v>16</v>
      </c>
      <c r="Q3" s="52" t="s">
        <v>39</v>
      </c>
      <c r="R3" s="52" t="s">
        <v>40</v>
      </c>
      <c r="S3" s="54" t="s">
        <v>70</v>
      </c>
    </row>
    <row r="4" spans="1:19">
      <c r="A4" s="76"/>
      <c r="B4" s="26">
        <v>123456789</v>
      </c>
      <c r="C4" s="3" t="s">
        <v>2</v>
      </c>
      <c r="D4" s="16" t="s">
        <v>63</v>
      </c>
      <c r="E4" s="27" t="s">
        <v>17</v>
      </c>
      <c r="F4" s="4">
        <v>9877665</v>
      </c>
      <c r="G4" s="7">
        <v>123</v>
      </c>
      <c r="H4" s="16" t="s">
        <v>57</v>
      </c>
      <c r="I4" s="3">
        <v>89</v>
      </c>
      <c r="J4" s="3">
        <v>86</v>
      </c>
      <c r="K4" s="3">
        <v>99</v>
      </c>
      <c r="L4" s="10">
        <f t="shared" ref="L4:L13" si="0">AVERAGE(I4:K4)</f>
        <v>91.333333333333329</v>
      </c>
      <c r="M4" s="3">
        <v>99</v>
      </c>
      <c r="N4" s="3">
        <v>80</v>
      </c>
      <c r="O4" s="13">
        <f t="shared" ref="O4:O13" si="1">I4*$C$29+J4*$C$30+K4*$C$31+M4*$C$32+N4*$C$33</f>
        <v>89.1</v>
      </c>
      <c r="P4" s="3" t="str">
        <f>IF(O4&lt;$C$38,$B$37,IF(O4&lt;$C$39,$B$38,$B$39))</f>
        <v>מצטיין</v>
      </c>
      <c r="Q4" s="59">
        <f>IF(AND(E4=$C$43,P4=$B$39),$C$45,0)</f>
        <v>0</v>
      </c>
      <c r="R4" s="59">
        <f>IF(OR(E4=$C$43,P4=$B$39),$C$46,"")</f>
        <v>2000</v>
      </c>
      <c r="S4" s="60" t="str">
        <f>IF(NOT(O4&lt;$C$38),$C$47,"")</f>
        <v>מלגה</v>
      </c>
    </row>
    <row r="5" spans="1:19">
      <c r="A5" s="76"/>
      <c r="B5" s="24">
        <v>193878400</v>
      </c>
      <c r="C5" s="1" t="s">
        <v>3</v>
      </c>
      <c r="D5" s="17" t="s">
        <v>64</v>
      </c>
      <c r="E5" s="28" t="s">
        <v>18</v>
      </c>
      <c r="F5" s="5">
        <v>9876544</v>
      </c>
      <c r="G5" s="8">
        <v>70000</v>
      </c>
      <c r="H5" s="17" t="s">
        <v>57</v>
      </c>
      <c r="I5" s="1">
        <v>81</v>
      </c>
      <c r="J5" s="1">
        <v>80</v>
      </c>
      <c r="K5" s="1">
        <v>82</v>
      </c>
      <c r="L5" s="11">
        <f t="shared" si="0"/>
        <v>81</v>
      </c>
      <c r="M5" s="1">
        <v>81</v>
      </c>
      <c r="N5" s="1">
        <v>81</v>
      </c>
      <c r="O5" s="14">
        <f t="shared" si="1"/>
        <v>81</v>
      </c>
      <c r="P5" s="1" t="str">
        <f t="shared" ref="P5:P13" si="2">IF(O5&lt;$C$38,$B$37,IF(O5&lt;$C$39,$B$38,$B$39))</f>
        <v>עובר</v>
      </c>
      <c r="Q5" s="61">
        <f t="shared" ref="Q5:Q13" si="3">IF(AND(E5=$C$43,P5=$B$39),$C$45,0)</f>
        <v>0</v>
      </c>
      <c r="R5" s="61">
        <f t="shared" ref="R5:R13" si="4">IF(OR(E5=$C$43,P5=$B$39),$C$46,"")</f>
        <v>2000</v>
      </c>
      <c r="S5" s="62" t="str">
        <f t="shared" ref="S5:S13" si="5">IF(NOT(O5&lt;$C$38),$C$47,"")</f>
        <v>מלגה</v>
      </c>
    </row>
    <row r="6" spans="1:19">
      <c r="A6" s="76"/>
      <c r="B6" s="24">
        <v>658370843</v>
      </c>
      <c r="C6" s="1" t="s">
        <v>4</v>
      </c>
      <c r="D6" s="17" t="s">
        <v>65</v>
      </c>
      <c r="E6" s="28" t="s">
        <v>18</v>
      </c>
      <c r="F6" s="5">
        <v>2118758</v>
      </c>
      <c r="G6" s="8">
        <v>55326</v>
      </c>
      <c r="H6" s="17" t="s">
        <v>57</v>
      </c>
      <c r="I6" s="1">
        <v>67</v>
      </c>
      <c r="J6" s="1">
        <v>99</v>
      </c>
      <c r="K6" s="1">
        <v>69</v>
      </c>
      <c r="L6" s="11">
        <f t="shared" si="0"/>
        <v>78.333333333333329</v>
      </c>
      <c r="M6" s="1">
        <v>90</v>
      </c>
      <c r="N6" s="1">
        <v>85</v>
      </c>
      <c r="O6" s="14">
        <f t="shared" si="1"/>
        <v>84.5</v>
      </c>
      <c r="P6" s="1" t="str">
        <f t="shared" si="2"/>
        <v>מצטיין</v>
      </c>
      <c r="Q6" s="61">
        <f t="shared" si="3"/>
        <v>4000</v>
      </c>
      <c r="R6" s="61">
        <f t="shared" si="4"/>
        <v>2000</v>
      </c>
      <c r="S6" s="62" t="str">
        <f t="shared" si="5"/>
        <v>מלגה</v>
      </c>
    </row>
    <row r="7" spans="1:19">
      <c r="A7" s="76"/>
      <c r="B7" s="24">
        <v>830998987</v>
      </c>
      <c r="C7" s="1" t="s">
        <v>5</v>
      </c>
      <c r="D7" s="17" t="s">
        <v>66</v>
      </c>
      <c r="E7" s="28" t="s">
        <v>18</v>
      </c>
      <c r="F7" s="5">
        <v>3527439</v>
      </c>
      <c r="G7" s="8">
        <v>56324</v>
      </c>
      <c r="H7" s="17" t="s">
        <v>57</v>
      </c>
      <c r="I7" s="1">
        <v>80</v>
      </c>
      <c r="J7" s="1"/>
      <c r="K7" s="1">
        <v>87</v>
      </c>
      <c r="L7" s="11">
        <f t="shared" si="0"/>
        <v>83.5</v>
      </c>
      <c r="M7" s="1">
        <v>90</v>
      </c>
      <c r="N7" s="1"/>
      <c r="O7" s="14">
        <f t="shared" si="1"/>
        <v>43.7</v>
      </c>
      <c r="P7" s="1" t="str">
        <f t="shared" si="2"/>
        <v>נכשל</v>
      </c>
      <c r="Q7" s="61">
        <f t="shared" si="3"/>
        <v>0</v>
      </c>
      <c r="R7" s="61">
        <f t="shared" si="4"/>
        <v>2000</v>
      </c>
      <c r="S7" s="62" t="str">
        <f t="shared" si="5"/>
        <v/>
      </c>
    </row>
    <row r="8" spans="1:19">
      <c r="A8" s="76"/>
      <c r="B8" s="26">
        <v>123456789</v>
      </c>
      <c r="C8" s="1" t="s">
        <v>42</v>
      </c>
      <c r="D8" s="17" t="s">
        <v>67</v>
      </c>
      <c r="E8" s="28" t="s">
        <v>17</v>
      </c>
      <c r="F8" s="5">
        <v>7563094</v>
      </c>
      <c r="G8" s="8">
        <v>86534</v>
      </c>
      <c r="H8" s="17" t="s">
        <v>57</v>
      </c>
      <c r="I8" s="1">
        <v>91</v>
      </c>
      <c r="J8" s="1">
        <v>79</v>
      </c>
      <c r="K8" s="1">
        <v>85</v>
      </c>
      <c r="L8" s="11">
        <f t="shared" si="0"/>
        <v>85</v>
      </c>
      <c r="M8" s="1">
        <v>100</v>
      </c>
      <c r="N8" s="1">
        <v>50</v>
      </c>
      <c r="O8" s="14">
        <f t="shared" si="1"/>
        <v>75.5</v>
      </c>
      <c r="P8" s="1" t="str">
        <f t="shared" si="2"/>
        <v>עובר</v>
      </c>
      <c r="Q8" s="61">
        <f t="shared" si="3"/>
        <v>0</v>
      </c>
      <c r="R8" s="61" t="str">
        <f t="shared" si="4"/>
        <v/>
      </c>
      <c r="S8" s="62" t="str">
        <f t="shared" si="5"/>
        <v>מלגה</v>
      </c>
    </row>
    <row r="9" spans="1:19">
      <c r="A9" s="76"/>
      <c r="B9" s="24">
        <v>298754355</v>
      </c>
      <c r="C9" s="1" t="s">
        <v>6</v>
      </c>
      <c r="D9" s="17" t="s">
        <v>65</v>
      </c>
      <c r="E9" s="28" t="s">
        <v>17</v>
      </c>
      <c r="F9" s="5">
        <v>8763456</v>
      </c>
      <c r="G9" s="8">
        <v>83934</v>
      </c>
      <c r="H9" s="17" t="s">
        <v>0</v>
      </c>
      <c r="I9" s="1">
        <v>88</v>
      </c>
      <c r="J9" s="1">
        <v>90</v>
      </c>
      <c r="K9" s="1">
        <v>74</v>
      </c>
      <c r="L9" s="11">
        <f t="shared" si="0"/>
        <v>84</v>
      </c>
      <c r="M9" s="1">
        <v>55</v>
      </c>
      <c r="N9" s="1">
        <v>45</v>
      </c>
      <c r="O9" s="14">
        <f t="shared" si="1"/>
        <v>59.7</v>
      </c>
      <c r="P9" s="1" t="str">
        <f t="shared" si="2"/>
        <v>עובר</v>
      </c>
      <c r="Q9" s="61">
        <f t="shared" si="3"/>
        <v>0</v>
      </c>
      <c r="R9" s="61" t="str">
        <f t="shared" si="4"/>
        <v/>
      </c>
      <c r="S9" s="62" t="str">
        <f t="shared" si="5"/>
        <v>מלגה</v>
      </c>
    </row>
    <row r="10" spans="1:19">
      <c r="A10" s="76"/>
      <c r="B10" s="24">
        <v>983687692</v>
      </c>
      <c r="C10" s="1" t="s">
        <v>7</v>
      </c>
      <c r="D10" s="17" t="s">
        <v>68</v>
      </c>
      <c r="E10" s="28" t="s">
        <v>18</v>
      </c>
      <c r="F10" s="5">
        <v>6347234</v>
      </c>
      <c r="G10" s="8">
        <v>55235</v>
      </c>
      <c r="H10" s="17" t="s">
        <v>0</v>
      </c>
      <c r="I10" s="1">
        <v>45</v>
      </c>
      <c r="J10" s="1">
        <v>60</v>
      </c>
      <c r="K10" s="1"/>
      <c r="L10" s="11">
        <f t="shared" si="0"/>
        <v>52.5</v>
      </c>
      <c r="M10" s="1">
        <v>99</v>
      </c>
      <c r="N10" s="1">
        <v>94</v>
      </c>
      <c r="O10" s="14">
        <f t="shared" si="1"/>
        <v>77.800000000000011</v>
      </c>
      <c r="P10" s="1" t="str">
        <f t="shared" si="2"/>
        <v>עובר</v>
      </c>
      <c r="Q10" s="61">
        <f t="shared" si="3"/>
        <v>0</v>
      </c>
      <c r="R10" s="61">
        <f t="shared" si="4"/>
        <v>2000</v>
      </c>
      <c r="S10" s="62" t="str">
        <f t="shared" si="5"/>
        <v>מלגה</v>
      </c>
    </row>
    <row r="11" spans="1:19">
      <c r="A11" s="76"/>
      <c r="B11" s="24">
        <v>947465892</v>
      </c>
      <c r="C11" s="1" t="s">
        <v>19</v>
      </c>
      <c r="D11" s="17" t="s">
        <v>64</v>
      </c>
      <c r="E11" s="28" t="s">
        <v>17</v>
      </c>
      <c r="F11" s="5">
        <v>3434324</v>
      </c>
      <c r="G11" s="8">
        <v>41466</v>
      </c>
      <c r="H11" s="17" t="s">
        <v>0</v>
      </c>
      <c r="I11" s="1"/>
      <c r="J11" s="1">
        <v>79</v>
      </c>
      <c r="K11" s="1">
        <v>99</v>
      </c>
      <c r="L11" s="11">
        <f t="shared" si="0"/>
        <v>89</v>
      </c>
      <c r="M11" s="1">
        <v>86</v>
      </c>
      <c r="N11" s="1">
        <v>65</v>
      </c>
      <c r="O11" s="14">
        <f t="shared" si="1"/>
        <v>69.599999999999994</v>
      </c>
      <c r="P11" s="1" t="str">
        <f t="shared" si="2"/>
        <v>עובר</v>
      </c>
      <c r="Q11" s="61">
        <f t="shared" si="3"/>
        <v>0</v>
      </c>
      <c r="R11" s="61" t="str">
        <f t="shared" si="4"/>
        <v/>
      </c>
      <c r="S11" s="62" t="str">
        <f t="shared" si="5"/>
        <v>מלגה</v>
      </c>
    </row>
    <row r="12" spans="1:19">
      <c r="A12" s="76"/>
      <c r="B12" s="24">
        <v>388923057</v>
      </c>
      <c r="C12" s="1" t="s">
        <v>5</v>
      </c>
      <c r="D12" s="17" t="s">
        <v>69</v>
      </c>
      <c r="E12" s="28" t="s">
        <v>18</v>
      </c>
      <c r="F12" s="5">
        <v>8743644</v>
      </c>
      <c r="G12" s="8">
        <v>44141</v>
      </c>
      <c r="H12" s="17" t="s">
        <v>0</v>
      </c>
      <c r="I12" s="1">
        <v>60</v>
      </c>
      <c r="J12" s="1">
        <v>100</v>
      </c>
      <c r="K12" s="1">
        <v>80</v>
      </c>
      <c r="L12" s="11">
        <f t="shared" si="0"/>
        <v>80</v>
      </c>
      <c r="M12" s="1">
        <v>40</v>
      </c>
      <c r="N12" s="1">
        <v>61</v>
      </c>
      <c r="O12" s="14">
        <f t="shared" si="1"/>
        <v>60.400000000000006</v>
      </c>
      <c r="P12" s="1" t="str">
        <f t="shared" si="2"/>
        <v>עובר</v>
      </c>
      <c r="Q12" s="61">
        <f t="shared" si="3"/>
        <v>0</v>
      </c>
      <c r="R12" s="61">
        <f t="shared" si="4"/>
        <v>2000</v>
      </c>
      <c r="S12" s="62" t="str">
        <f t="shared" si="5"/>
        <v>מלגה</v>
      </c>
    </row>
    <row r="13" spans="1:19" ht="13.5" thickBot="1">
      <c r="A13" s="77"/>
      <c r="B13" s="25">
        <v>244576280</v>
      </c>
      <c r="C13" s="2" t="s">
        <v>19</v>
      </c>
      <c r="D13" s="18" t="s">
        <v>64</v>
      </c>
      <c r="E13" s="29" t="s">
        <v>18</v>
      </c>
      <c r="F13" s="6">
        <v>3252524</v>
      </c>
      <c r="G13" s="9">
        <v>44451</v>
      </c>
      <c r="H13" s="18" t="s">
        <v>0</v>
      </c>
      <c r="I13" s="2">
        <v>94</v>
      </c>
      <c r="J13" s="2">
        <v>100</v>
      </c>
      <c r="K13" s="2">
        <v>93</v>
      </c>
      <c r="L13" s="12">
        <f t="shared" si="0"/>
        <v>95.666666666666671</v>
      </c>
      <c r="M13" s="2">
        <v>95</v>
      </c>
      <c r="N13" s="2">
        <v>100</v>
      </c>
      <c r="O13" s="15">
        <f t="shared" si="1"/>
        <v>97.2</v>
      </c>
      <c r="P13" s="2" t="str">
        <f t="shared" si="2"/>
        <v>מצטיין</v>
      </c>
      <c r="Q13" s="63">
        <f t="shared" si="3"/>
        <v>4000</v>
      </c>
      <c r="R13" s="63">
        <f t="shared" si="4"/>
        <v>2000</v>
      </c>
      <c r="S13" s="64" t="str">
        <f t="shared" si="5"/>
        <v>מלגה</v>
      </c>
    </row>
    <row r="14" spans="1:19" ht="14.25" thickTop="1" thickBot="1">
      <c r="A14"/>
      <c r="M14" s="20"/>
      <c r="N14" s="20"/>
    </row>
    <row r="15" spans="1:19" ht="13.5" thickTop="1">
      <c r="A15" s="78" t="s">
        <v>47</v>
      </c>
      <c r="B15" s="30" t="s">
        <v>20</v>
      </c>
      <c r="C15" s="30"/>
      <c r="D15" s="30"/>
      <c r="E15" s="30"/>
      <c r="F15" s="30"/>
      <c r="G15" s="30"/>
      <c r="H15" s="30"/>
      <c r="I15" s="31">
        <f>AVERAGE(I4:I13)</f>
        <v>77.222222222222229</v>
      </c>
      <c r="J15" s="31">
        <f t="shared" ref="J15:O15" si="6">AVERAGE(J4:J13)</f>
        <v>85.888888888888886</v>
      </c>
      <c r="K15" s="31">
        <f t="shared" si="6"/>
        <v>85.333333333333329</v>
      </c>
      <c r="L15" s="31">
        <f t="shared" si="6"/>
        <v>82.033333333333331</v>
      </c>
      <c r="M15" s="31">
        <f t="shared" si="6"/>
        <v>83.5</v>
      </c>
      <c r="N15" s="31">
        <f t="shared" si="6"/>
        <v>73.444444444444443</v>
      </c>
      <c r="O15" s="32">
        <f t="shared" si="6"/>
        <v>73.849999999999994</v>
      </c>
    </row>
    <row r="16" spans="1:19">
      <c r="A16" s="79"/>
      <c r="B16" s="33" t="s">
        <v>21</v>
      </c>
      <c r="C16" s="33"/>
      <c r="D16" s="33"/>
      <c r="E16" s="33"/>
      <c r="F16" s="33"/>
      <c r="G16" s="33"/>
      <c r="H16" s="33"/>
      <c r="I16" s="34">
        <f>MEDIAN(I4:I13)</f>
        <v>81</v>
      </c>
      <c r="J16" s="34">
        <f t="shared" ref="J16:O16" si="7">MEDIAN(J4:J13)</f>
        <v>86</v>
      </c>
      <c r="K16" s="34">
        <f t="shared" si="7"/>
        <v>85</v>
      </c>
      <c r="L16" s="34">
        <f t="shared" si="7"/>
        <v>83.75</v>
      </c>
      <c r="M16" s="34">
        <f t="shared" si="7"/>
        <v>90</v>
      </c>
      <c r="N16" s="34">
        <f t="shared" si="7"/>
        <v>80</v>
      </c>
      <c r="O16" s="35">
        <f t="shared" si="7"/>
        <v>76.650000000000006</v>
      </c>
    </row>
    <row r="17" spans="1:15">
      <c r="A17" s="79"/>
      <c r="B17" s="33" t="s">
        <v>22</v>
      </c>
      <c r="C17" s="33"/>
      <c r="D17" s="33"/>
      <c r="E17" s="33"/>
      <c r="F17" s="33"/>
      <c r="G17" s="33"/>
      <c r="H17" s="33"/>
      <c r="I17" s="34" t="e">
        <f>_xlfn.MODE.SNGL(I4:I13)</f>
        <v>#N/A</v>
      </c>
      <c r="J17" s="34">
        <f t="shared" ref="J17:O17" si="8">_xlfn.MODE.SNGL(J4:J13)</f>
        <v>79</v>
      </c>
      <c r="K17" s="34">
        <f t="shared" si="8"/>
        <v>99</v>
      </c>
      <c r="L17" s="34" t="e">
        <f t="shared" si="8"/>
        <v>#N/A</v>
      </c>
      <c r="M17" s="34">
        <f t="shared" si="8"/>
        <v>99</v>
      </c>
      <c r="N17" s="34" t="e">
        <f t="shared" si="8"/>
        <v>#N/A</v>
      </c>
      <c r="O17" s="35" t="e">
        <f t="shared" si="8"/>
        <v>#N/A</v>
      </c>
    </row>
    <row r="18" spans="1:15">
      <c r="A18" s="79"/>
      <c r="B18" s="33" t="s">
        <v>23</v>
      </c>
      <c r="C18" s="33"/>
      <c r="D18" s="33"/>
      <c r="E18" s="33"/>
      <c r="F18" s="33"/>
      <c r="G18" s="33"/>
      <c r="H18" s="33"/>
      <c r="I18" s="34">
        <f>MAX(I4:I13)</f>
        <v>94</v>
      </c>
      <c r="J18" s="34">
        <f t="shared" ref="J18:O18" si="9">MAX(J4:J13)</f>
        <v>100</v>
      </c>
      <c r="K18" s="34">
        <f t="shared" si="9"/>
        <v>99</v>
      </c>
      <c r="L18" s="34">
        <f t="shared" si="9"/>
        <v>95.666666666666671</v>
      </c>
      <c r="M18" s="34">
        <f t="shared" si="9"/>
        <v>100</v>
      </c>
      <c r="N18" s="34">
        <f t="shared" si="9"/>
        <v>100</v>
      </c>
      <c r="O18" s="35">
        <f t="shared" si="9"/>
        <v>97.2</v>
      </c>
    </row>
    <row r="19" spans="1:15">
      <c r="A19" s="79"/>
      <c r="B19" s="33" t="s">
        <v>24</v>
      </c>
      <c r="C19" s="33"/>
      <c r="D19" s="33"/>
      <c r="E19" s="33"/>
      <c r="F19" s="33"/>
      <c r="G19" s="33"/>
      <c r="H19" s="33"/>
      <c r="I19" s="34">
        <f>MIN(I4:I13)</f>
        <v>45</v>
      </c>
      <c r="J19" s="34">
        <f t="shared" ref="J19:O19" si="10">MIN(J4:J13)</f>
        <v>60</v>
      </c>
      <c r="K19" s="34">
        <f t="shared" si="10"/>
        <v>69</v>
      </c>
      <c r="L19" s="34">
        <f t="shared" si="10"/>
        <v>52.5</v>
      </c>
      <c r="M19" s="34">
        <f t="shared" si="10"/>
        <v>40</v>
      </c>
      <c r="N19" s="34">
        <f t="shared" si="10"/>
        <v>45</v>
      </c>
      <c r="O19" s="35">
        <f t="shared" si="10"/>
        <v>43.7</v>
      </c>
    </row>
    <row r="20" spans="1:15">
      <c r="A20" s="79"/>
      <c r="B20" s="33" t="s">
        <v>43</v>
      </c>
      <c r="C20" s="33"/>
      <c r="D20" s="33"/>
      <c r="E20" s="33"/>
      <c r="F20" s="33"/>
      <c r="G20" s="33"/>
      <c r="H20" s="33"/>
      <c r="I20" s="34">
        <f>_xlfn.STDEV.P(I4:I13)</f>
        <v>15.59043708159145</v>
      </c>
      <c r="J20" s="34">
        <f t="shared" ref="J20:O20" si="11">_xlfn.STDEV.P(J4:J13)</f>
        <v>12.4136523808305</v>
      </c>
      <c r="K20" s="34">
        <f t="shared" si="11"/>
        <v>9.8319208025017506</v>
      </c>
      <c r="L20" s="34">
        <f t="shared" si="11"/>
        <v>11.076200712438522</v>
      </c>
      <c r="M20" s="34">
        <f t="shared" si="11"/>
        <v>19.200260414900626</v>
      </c>
      <c r="N20" s="34">
        <f t="shared" si="11"/>
        <v>18.093038017186554</v>
      </c>
      <c r="O20" s="35">
        <f t="shared" si="11"/>
        <v>15.062752072579535</v>
      </c>
    </row>
    <row r="21" spans="1:15">
      <c r="A21" s="79"/>
      <c r="B21" s="33" t="s">
        <v>44</v>
      </c>
      <c r="C21" s="33"/>
      <c r="D21" s="33"/>
      <c r="E21" s="33"/>
      <c r="F21" s="33"/>
      <c r="G21" s="33"/>
      <c r="H21" s="33"/>
      <c r="I21" s="34">
        <f>_xlfn.VAR.P(I4:I13)</f>
        <v>243.06172839506172</v>
      </c>
      <c r="J21" s="34">
        <f t="shared" ref="J21:O21" si="12">_xlfn.VAR.P(J4:J13)</f>
        <v>154.09876543209876</v>
      </c>
      <c r="K21" s="34">
        <f t="shared" si="12"/>
        <v>96.666666666666671</v>
      </c>
      <c r="L21" s="34">
        <f t="shared" si="12"/>
        <v>122.68222222222364</v>
      </c>
      <c r="M21" s="34">
        <f t="shared" si="12"/>
        <v>368.65</v>
      </c>
      <c r="N21" s="34">
        <f t="shared" si="12"/>
        <v>327.35802469135803</v>
      </c>
      <c r="O21" s="35">
        <f t="shared" si="12"/>
        <v>226.88649999999907</v>
      </c>
    </row>
    <row r="22" spans="1:15">
      <c r="A22" s="79"/>
      <c r="B22" s="33" t="s">
        <v>37</v>
      </c>
      <c r="C22" s="33"/>
      <c r="D22" s="33"/>
      <c r="E22" s="33"/>
      <c r="F22" s="33"/>
      <c r="G22" s="33"/>
      <c r="H22" s="33"/>
      <c r="I22" s="34">
        <f>COUNT(I4:I13)</f>
        <v>9</v>
      </c>
      <c r="J22" s="34">
        <f t="shared" ref="J22:O22" si="13">COUNT(J4:J13)</f>
        <v>9</v>
      </c>
      <c r="K22" s="34">
        <f t="shared" si="13"/>
        <v>9</v>
      </c>
      <c r="L22" s="34">
        <f t="shared" si="13"/>
        <v>10</v>
      </c>
      <c r="M22" s="34">
        <f t="shared" si="13"/>
        <v>10</v>
      </c>
      <c r="N22" s="34">
        <f t="shared" si="13"/>
        <v>9</v>
      </c>
      <c r="O22" s="35">
        <f t="shared" si="13"/>
        <v>10</v>
      </c>
    </row>
    <row r="23" spans="1:15">
      <c r="A23" s="79"/>
      <c r="B23" s="33" t="s">
        <v>25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6"/>
      <c r="N23" s="33"/>
      <c r="O23" s="37"/>
    </row>
    <row r="24" spans="1:15">
      <c r="A24" s="79"/>
      <c r="B24" s="33" t="s">
        <v>54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6"/>
      <c r="N24" s="33"/>
      <c r="O24" s="37"/>
    </row>
    <row r="25" spans="1:15">
      <c r="A25" s="79"/>
      <c r="B25" s="33" t="s">
        <v>55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6"/>
      <c r="N25" s="33"/>
      <c r="O25" s="37"/>
    </row>
    <row r="26" spans="1:15">
      <c r="A26" s="7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7"/>
    </row>
    <row r="27" spans="1:15" ht="13.5" thickBot="1">
      <c r="A27" s="80"/>
      <c r="B27" s="38" t="s">
        <v>38</v>
      </c>
      <c r="C27" s="38">
        <f>COUNTA(C4:C13)</f>
        <v>10</v>
      </c>
      <c r="D27" s="38" t="s">
        <v>52</v>
      </c>
      <c r="E27" s="38"/>
      <c r="F27" s="38"/>
      <c r="G27" s="38"/>
      <c r="H27" s="38" t="s">
        <v>53</v>
      </c>
      <c r="I27" s="38"/>
      <c r="J27" s="38"/>
      <c r="K27" s="38"/>
      <c r="L27" s="38"/>
      <c r="M27" s="38"/>
      <c r="N27" s="38"/>
      <c r="O27" s="39"/>
    </row>
    <row r="28" spans="1:15" ht="14.25" thickTop="1" thickBot="1">
      <c r="A28"/>
      <c r="M28" s="20"/>
      <c r="N28" s="20"/>
    </row>
    <row r="29" spans="1:15" ht="13.5" thickTop="1">
      <c r="A29" s="71" t="s">
        <v>48</v>
      </c>
      <c r="B29" s="30" t="s">
        <v>26</v>
      </c>
      <c r="C29" s="40">
        <v>0.1</v>
      </c>
      <c r="M29" s="20"/>
      <c r="N29" s="20"/>
    </row>
    <row r="30" spans="1:15">
      <c r="A30" s="72"/>
      <c r="B30" s="33" t="s">
        <v>27</v>
      </c>
      <c r="C30" s="41">
        <v>0.1</v>
      </c>
      <c r="M30" s="20"/>
      <c r="N30" s="20"/>
    </row>
    <row r="31" spans="1:15">
      <c r="A31" s="72"/>
      <c r="B31" s="33" t="s">
        <v>28</v>
      </c>
      <c r="C31" s="41">
        <v>0.1</v>
      </c>
      <c r="M31" s="20"/>
      <c r="N31" s="20"/>
    </row>
    <row r="32" spans="1:15">
      <c r="A32" s="72"/>
      <c r="B32" s="33" t="s">
        <v>29</v>
      </c>
      <c r="C32" s="41">
        <v>0.3</v>
      </c>
      <c r="M32" s="20"/>
      <c r="N32" s="20"/>
    </row>
    <row r="33" spans="1:14">
      <c r="A33" s="72"/>
      <c r="B33" s="33" t="s">
        <v>30</v>
      </c>
      <c r="C33" s="41">
        <v>0.4</v>
      </c>
      <c r="M33" s="20"/>
      <c r="N33" s="20"/>
    </row>
    <row r="34" spans="1:14" ht="13.5" thickBot="1">
      <c r="A34" s="73"/>
      <c r="B34" s="38" t="s">
        <v>31</v>
      </c>
      <c r="C34" s="42">
        <f>SUM(C29:C33)</f>
        <v>1</v>
      </c>
      <c r="M34" s="20"/>
      <c r="N34" s="20"/>
    </row>
    <row r="35" spans="1:14" ht="12.75" customHeight="1" thickTop="1" thickBot="1">
      <c r="A35"/>
      <c r="M35" s="20"/>
      <c r="N35" s="20"/>
    </row>
    <row r="36" spans="1:14" ht="13.5" thickTop="1">
      <c r="A36" s="71" t="s">
        <v>49</v>
      </c>
      <c r="B36" s="30"/>
      <c r="C36" s="30" t="s">
        <v>32</v>
      </c>
      <c r="D36" s="43" t="s">
        <v>33</v>
      </c>
      <c r="M36" s="20"/>
    </row>
    <row r="37" spans="1:14">
      <c r="A37" s="72"/>
      <c r="B37" s="33" t="s">
        <v>34</v>
      </c>
      <c r="C37" s="34">
        <v>0</v>
      </c>
      <c r="D37" s="35">
        <v>59.49</v>
      </c>
      <c r="E37" s="22"/>
      <c r="F37" s="22"/>
      <c r="G37" s="22"/>
      <c r="M37" s="20"/>
      <c r="N37" s="23"/>
    </row>
    <row r="38" spans="1:14">
      <c r="A38" s="72"/>
      <c r="B38" s="33" t="s">
        <v>35</v>
      </c>
      <c r="C38" s="34">
        <v>59.5</v>
      </c>
      <c r="D38" s="35">
        <v>84.49</v>
      </c>
      <c r="E38" s="22"/>
      <c r="F38" s="22"/>
      <c r="G38" s="22"/>
      <c r="M38" s="20"/>
    </row>
    <row r="39" spans="1:14" ht="13.5" thickBot="1">
      <c r="A39" s="73"/>
      <c r="B39" s="38" t="s">
        <v>36</v>
      </c>
      <c r="C39" s="44">
        <f>84.5</f>
        <v>84.5</v>
      </c>
      <c r="D39" s="45">
        <v>100</v>
      </c>
      <c r="E39" s="22"/>
      <c r="F39" s="22"/>
      <c r="G39" s="22"/>
      <c r="M39" s="20"/>
    </row>
    <row r="40" spans="1:14" ht="14.25" thickTop="1" thickBot="1">
      <c r="A40"/>
    </row>
    <row r="41" spans="1:14" ht="13.5" thickTop="1">
      <c r="A41" s="71" t="s">
        <v>61</v>
      </c>
      <c r="B41" s="46" t="s">
        <v>60</v>
      </c>
      <c r="C41" s="43"/>
    </row>
    <row r="42" spans="1:14">
      <c r="A42" s="72"/>
      <c r="B42" s="47" t="s">
        <v>58</v>
      </c>
      <c r="C42" s="48" t="s">
        <v>17</v>
      </c>
    </row>
    <row r="43" spans="1:14" ht="13.5" thickBot="1">
      <c r="A43" s="73"/>
      <c r="B43" s="49" t="s">
        <v>59</v>
      </c>
      <c r="C43" s="50" t="s">
        <v>18</v>
      </c>
    </row>
    <row r="44" spans="1:14" ht="14.25" thickTop="1" thickBot="1"/>
    <row r="45" spans="1:14" ht="13.5" thickTop="1">
      <c r="A45" s="71" t="s">
        <v>71</v>
      </c>
      <c r="B45" s="46" t="s">
        <v>72</v>
      </c>
      <c r="C45" s="56">
        <v>4000</v>
      </c>
    </row>
    <row r="46" spans="1:14">
      <c r="A46" s="72"/>
      <c r="B46" s="47" t="s">
        <v>73</v>
      </c>
      <c r="C46" s="57">
        <v>2000</v>
      </c>
    </row>
    <row r="47" spans="1:14" ht="13.5" thickBot="1">
      <c r="A47" s="73"/>
      <c r="B47" s="49" t="s">
        <v>70</v>
      </c>
      <c r="C47" s="58" t="s">
        <v>74</v>
      </c>
    </row>
    <row r="48" spans="1:14" ht="13.5" thickTop="1"/>
  </sheetData>
  <mergeCells count="7">
    <mergeCell ref="A45:A47"/>
    <mergeCell ref="A1:S1"/>
    <mergeCell ref="A3:A13"/>
    <mergeCell ref="A15:A27"/>
    <mergeCell ref="A29:A34"/>
    <mergeCell ref="A36:A39"/>
    <mergeCell ref="A41:A43"/>
  </mergeCells>
  <dataValidations disablePrompts="1" count="2">
    <dataValidation type="whole" allowBlank="1" showInputMessage="1" showErrorMessage="1" sqref="M4:N13 I4:K13">
      <formula1>$C$37</formula1>
      <formula2>$D$39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E4:E13">
      <formula1>$C$42:$C$43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8"/>
  <sheetViews>
    <sheetView rightToLeft="1" zoomScaleNormal="100" workbookViewId="0">
      <selection sqref="A1:S1"/>
    </sheetView>
  </sheetViews>
  <sheetFormatPr defaultRowHeight="12.75"/>
  <cols>
    <col min="1" max="1" width="4.7109375" style="20" customWidth="1"/>
    <col min="2" max="2" width="17.5703125" style="20" bestFit="1" customWidth="1"/>
    <col min="3" max="3" width="8.7109375" style="20" bestFit="1" customWidth="1"/>
    <col min="4" max="4" width="6.7109375" style="20" bestFit="1" customWidth="1"/>
    <col min="5" max="5" width="4.85546875" style="20" bestFit="1" customWidth="1"/>
    <col min="6" max="6" width="8.5703125" style="20" bestFit="1" customWidth="1"/>
    <col min="7" max="7" width="6" style="20" bestFit="1" customWidth="1"/>
    <col min="8" max="8" width="8.140625" style="20" bestFit="1" customWidth="1"/>
    <col min="9" max="12" width="7" style="20" customWidth="1"/>
    <col min="13" max="13" width="8.7109375" style="21" customWidth="1"/>
    <col min="14" max="14" width="8.140625" style="21" customWidth="1"/>
    <col min="15" max="15" width="6.5703125" style="20" customWidth="1"/>
    <col min="16" max="16384" width="9.140625" style="20"/>
  </cols>
  <sheetData>
    <row r="1" spans="1:19" ht="30.75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3.5" thickBot="1"/>
    <row r="3" spans="1:19" s="19" customFormat="1" ht="39.75" thickTop="1" thickBot="1">
      <c r="A3" s="75" t="s">
        <v>46</v>
      </c>
      <c r="B3" s="51" t="s">
        <v>41</v>
      </c>
      <c r="C3" s="52" t="s">
        <v>1</v>
      </c>
      <c r="D3" s="52" t="s">
        <v>62</v>
      </c>
      <c r="E3" s="52" t="s">
        <v>8</v>
      </c>
      <c r="F3" s="52" t="s">
        <v>51</v>
      </c>
      <c r="G3" s="52" t="s">
        <v>50</v>
      </c>
      <c r="H3" s="52" t="s">
        <v>56</v>
      </c>
      <c r="I3" s="52" t="s">
        <v>9</v>
      </c>
      <c r="J3" s="52" t="s">
        <v>10</v>
      </c>
      <c r="K3" s="52" t="s">
        <v>11</v>
      </c>
      <c r="L3" s="52" t="s">
        <v>12</v>
      </c>
      <c r="M3" s="52" t="s">
        <v>13</v>
      </c>
      <c r="N3" s="52" t="s">
        <v>14</v>
      </c>
      <c r="O3" s="52" t="s">
        <v>15</v>
      </c>
      <c r="P3" s="52" t="s">
        <v>16</v>
      </c>
      <c r="Q3" s="52" t="s">
        <v>39</v>
      </c>
      <c r="R3" s="52" t="s">
        <v>40</v>
      </c>
      <c r="S3" s="54" t="s">
        <v>70</v>
      </c>
    </row>
    <row r="4" spans="1:19">
      <c r="A4" s="76"/>
      <c r="B4" s="26">
        <v>123456789</v>
      </c>
      <c r="C4" s="3" t="s">
        <v>2</v>
      </c>
      <c r="D4" s="16" t="s">
        <v>63</v>
      </c>
      <c r="E4" s="27" t="s">
        <v>17</v>
      </c>
      <c r="F4" s="4">
        <v>9877665</v>
      </c>
      <c r="G4" s="7">
        <v>123</v>
      </c>
      <c r="H4" s="16" t="s">
        <v>57</v>
      </c>
      <c r="I4" s="3">
        <v>89</v>
      </c>
      <c r="J4" s="3">
        <v>86</v>
      </c>
      <c r="K4" s="3">
        <v>99</v>
      </c>
      <c r="L4" s="10">
        <f t="shared" ref="L4:L13" si="0">AVERAGE(I4:K4)</f>
        <v>91.333333333333329</v>
      </c>
      <c r="M4" s="3">
        <v>99</v>
      </c>
      <c r="N4" s="3">
        <v>80</v>
      </c>
      <c r="O4" s="13">
        <f t="shared" ref="O4:O13" si="1">I4*$C$29+J4*$C$30+K4*$C$31+M4*$C$32+N4*$C$33</f>
        <v>89.1</v>
      </c>
      <c r="P4" s="3" t="str">
        <f>IF(O4&lt;$C$38,$B$37,IF(O4&lt;$C$39,$B$38,$B$39))</f>
        <v>מצטיין</v>
      </c>
      <c r="Q4" s="59">
        <f>IF(AND(E4=$C$43,P4=$B$39),$C$45,0)</f>
        <v>0</v>
      </c>
      <c r="R4" s="59">
        <f>IF(OR(E4=$C$43,P4=$B$39),$C$46,"")</f>
        <v>2000</v>
      </c>
      <c r="S4" s="60" t="str">
        <f>IF(NOT(O4&lt;$C$38),$C$47,"")</f>
        <v>מלגה</v>
      </c>
    </row>
    <row r="5" spans="1:19">
      <c r="A5" s="76"/>
      <c r="B5" s="24">
        <v>193878400</v>
      </c>
      <c r="C5" s="1" t="s">
        <v>3</v>
      </c>
      <c r="D5" s="17" t="s">
        <v>64</v>
      </c>
      <c r="E5" s="28" t="s">
        <v>18</v>
      </c>
      <c r="F5" s="5">
        <v>9876544</v>
      </c>
      <c r="G5" s="8">
        <v>70000</v>
      </c>
      <c r="H5" s="17" t="s">
        <v>57</v>
      </c>
      <c r="I5" s="1">
        <v>81</v>
      </c>
      <c r="J5" s="1">
        <v>80</v>
      </c>
      <c r="K5" s="1">
        <v>82</v>
      </c>
      <c r="L5" s="11">
        <f t="shared" si="0"/>
        <v>81</v>
      </c>
      <c r="M5" s="1">
        <v>81</v>
      </c>
      <c r="N5" s="1">
        <v>81</v>
      </c>
      <c r="O5" s="14">
        <f t="shared" si="1"/>
        <v>81</v>
      </c>
      <c r="P5" s="1" t="str">
        <f t="shared" ref="P5:P13" si="2">IF(O5&lt;$C$38,$B$37,IF(O5&lt;$C$39,$B$38,$B$39))</f>
        <v>עובר</v>
      </c>
      <c r="Q5" s="61">
        <f t="shared" ref="Q5:Q13" si="3">IF(AND(E5=$C$43,P5=$B$39),$C$45,0)</f>
        <v>0</v>
      </c>
      <c r="R5" s="61">
        <f t="shared" ref="R5:R13" si="4">IF(OR(E5=$C$43,P5=$B$39),$C$46,"")</f>
        <v>2000</v>
      </c>
      <c r="S5" s="62" t="str">
        <f t="shared" ref="S5:S13" si="5">IF(NOT(O5&lt;$C$38),$C$47,"")</f>
        <v>מלגה</v>
      </c>
    </row>
    <row r="6" spans="1:19">
      <c r="A6" s="76"/>
      <c r="B6" s="24">
        <v>658370843</v>
      </c>
      <c r="C6" s="1" t="s">
        <v>4</v>
      </c>
      <c r="D6" s="17" t="s">
        <v>65</v>
      </c>
      <c r="E6" s="28" t="s">
        <v>18</v>
      </c>
      <c r="F6" s="5">
        <v>2118758</v>
      </c>
      <c r="G6" s="8">
        <v>55326</v>
      </c>
      <c r="H6" s="17" t="s">
        <v>57</v>
      </c>
      <c r="I6" s="1">
        <v>67</v>
      </c>
      <c r="J6" s="1">
        <v>99</v>
      </c>
      <c r="K6" s="1">
        <v>69</v>
      </c>
      <c r="L6" s="11">
        <f t="shared" si="0"/>
        <v>78.333333333333329</v>
      </c>
      <c r="M6" s="1">
        <v>90</v>
      </c>
      <c r="N6" s="1">
        <v>85</v>
      </c>
      <c r="O6" s="14">
        <f t="shared" si="1"/>
        <v>84.5</v>
      </c>
      <c r="P6" s="1" t="str">
        <f t="shared" si="2"/>
        <v>מצטיין</v>
      </c>
      <c r="Q6" s="61">
        <f t="shared" si="3"/>
        <v>4000</v>
      </c>
      <c r="R6" s="61">
        <f t="shared" si="4"/>
        <v>2000</v>
      </c>
      <c r="S6" s="62" t="str">
        <f t="shared" si="5"/>
        <v>מלגה</v>
      </c>
    </row>
    <row r="7" spans="1:19">
      <c r="A7" s="76"/>
      <c r="B7" s="24">
        <v>830998987</v>
      </c>
      <c r="C7" s="1" t="s">
        <v>5</v>
      </c>
      <c r="D7" s="17" t="s">
        <v>66</v>
      </c>
      <c r="E7" s="28" t="s">
        <v>18</v>
      </c>
      <c r="F7" s="5">
        <v>3527439</v>
      </c>
      <c r="G7" s="8">
        <v>56324</v>
      </c>
      <c r="H7" s="17" t="s">
        <v>57</v>
      </c>
      <c r="I7" s="1">
        <v>80</v>
      </c>
      <c r="J7" s="1"/>
      <c r="K7" s="1">
        <v>87</v>
      </c>
      <c r="L7" s="11">
        <f t="shared" si="0"/>
        <v>83.5</v>
      </c>
      <c r="M7" s="1">
        <v>90</v>
      </c>
      <c r="N7" s="1"/>
      <c r="O7" s="14">
        <f t="shared" si="1"/>
        <v>43.7</v>
      </c>
      <c r="P7" s="1" t="str">
        <f t="shared" si="2"/>
        <v>נכשל</v>
      </c>
      <c r="Q7" s="61">
        <f t="shared" si="3"/>
        <v>0</v>
      </c>
      <c r="R7" s="61">
        <f t="shared" si="4"/>
        <v>2000</v>
      </c>
      <c r="S7" s="62" t="str">
        <f t="shared" si="5"/>
        <v/>
      </c>
    </row>
    <row r="8" spans="1:19">
      <c r="A8" s="76"/>
      <c r="B8" s="26">
        <v>123456789</v>
      </c>
      <c r="C8" s="1" t="s">
        <v>42</v>
      </c>
      <c r="D8" s="17" t="s">
        <v>67</v>
      </c>
      <c r="E8" s="28" t="s">
        <v>17</v>
      </c>
      <c r="F8" s="5">
        <v>7563094</v>
      </c>
      <c r="G8" s="8">
        <v>86534</v>
      </c>
      <c r="H8" s="17" t="s">
        <v>57</v>
      </c>
      <c r="I8" s="1">
        <v>91</v>
      </c>
      <c r="J8" s="1">
        <v>79</v>
      </c>
      <c r="K8" s="1">
        <v>85</v>
      </c>
      <c r="L8" s="11">
        <f t="shared" si="0"/>
        <v>85</v>
      </c>
      <c r="M8" s="1">
        <v>100</v>
      </c>
      <c r="N8" s="1">
        <v>50</v>
      </c>
      <c r="O8" s="14">
        <f t="shared" si="1"/>
        <v>75.5</v>
      </c>
      <c r="P8" s="1" t="str">
        <f t="shared" si="2"/>
        <v>עובר</v>
      </c>
      <c r="Q8" s="61">
        <f t="shared" si="3"/>
        <v>0</v>
      </c>
      <c r="R8" s="61" t="str">
        <f t="shared" si="4"/>
        <v/>
      </c>
      <c r="S8" s="62" t="str">
        <f t="shared" si="5"/>
        <v>מלגה</v>
      </c>
    </row>
    <row r="9" spans="1:19">
      <c r="A9" s="76"/>
      <c r="B9" s="24">
        <v>298754355</v>
      </c>
      <c r="C9" s="1" t="s">
        <v>6</v>
      </c>
      <c r="D9" s="17" t="s">
        <v>65</v>
      </c>
      <c r="E9" s="28" t="s">
        <v>17</v>
      </c>
      <c r="F9" s="5">
        <v>8763456</v>
      </c>
      <c r="G9" s="8">
        <v>83934</v>
      </c>
      <c r="H9" s="17" t="s">
        <v>0</v>
      </c>
      <c r="I9" s="1">
        <v>88</v>
      </c>
      <c r="J9" s="1">
        <v>90</v>
      </c>
      <c r="K9" s="1">
        <v>74</v>
      </c>
      <c r="L9" s="11">
        <f t="shared" si="0"/>
        <v>84</v>
      </c>
      <c r="M9" s="1">
        <v>55</v>
      </c>
      <c r="N9" s="1">
        <v>45</v>
      </c>
      <c r="O9" s="14">
        <f t="shared" si="1"/>
        <v>59.7</v>
      </c>
      <c r="P9" s="1" t="str">
        <f t="shared" si="2"/>
        <v>עובר</v>
      </c>
      <c r="Q9" s="61">
        <f t="shared" si="3"/>
        <v>0</v>
      </c>
      <c r="R9" s="61" t="str">
        <f t="shared" si="4"/>
        <v/>
      </c>
      <c r="S9" s="62" t="str">
        <f t="shared" si="5"/>
        <v>מלגה</v>
      </c>
    </row>
    <row r="10" spans="1:19">
      <c r="A10" s="76"/>
      <c r="B10" s="24">
        <v>983687692</v>
      </c>
      <c r="C10" s="1" t="s">
        <v>7</v>
      </c>
      <c r="D10" s="17" t="s">
        <v>68</v>
      </c>
      <c r="E10" s="28" t="s">
        <v>18</v>
      </c>
      <c r="F10" s="5">
        <v>6347234</v>
      </c>
      <c r="G10" s="8">
        <v>55235</v>
      </c>
      <c r="H10" s="17" t="s">
        <v>0</v>
      </c>
      <c r="I10" s="1">
        <v>45</v>
      </c>
      <c r="J10" s="1">
        <v>60</v>
      </c>
      <c r="K10" s="1"/>
      <c r="L10" s="11">
        <f t="shared" si="0"/>
        <v>52.5</v>
      </c>
      <c r="M10" s="1">
        <v>99</v>
      </c>
      <c r="N10" s="1">
        <v>94</v>
      </c>
      <c r="O10" s="14">
        <f t="shared" si="1"/>
        <v>77.800000000000011</v>
      </c>
      <c r="P10" s="1" t="str">
        <f t="shared" si="2"/>
        <v>עובר</v>
      </c>
      <c r="Q10" s="61">
        <f t="shared" si="3"/>
        <v>0</v>
      </c>
      <c r="R10" s="61">
        <f t="shared" si="4"/>
        <v>2000</v>
      </c>
      <c r="S10" s="62" t="str">
        <f t="shared" si="5"/>
        <v>מלגה</v>
      </c>
    </row>
    <row r="11" spans="1:19">
      <c r="A11" s="76"/>
      <c r="B11" s="24">
        <v>947465892</v>
      </c>
      <c r="C11" s="1" t="s">
        <v>19</v>
      </c>
      <c r="D11" s="17" t="s">
        <v>64</v>
      </c>
      <c r="E11" s="28" t="s">
        <v>17</v>
      </c>
      <c r="F11" s="5">
        <v>3434324</v>
      </c>
      <c r="G11" s="8">
        <v>41466</v>
      </c>
      <c r="H11" s="17" t="s">
        <v>0</v>
      </c>
      <c r="I11" s="1"/>
      <c r="J11" s="1">
        <v>79</v>
      </c>
      <c r="K11" s="1">
        <v>99</v>
      </c>
      <c r="L11" s="11">
        <f t="shared" si="0"/>
        <v>89</v>
      </c>
      <c r="M11" s="1">
        <v>86</v>
      </c>
      <c r="N11" s="1">
        <v>65</v>
      </c>
      <c r="O11" s="14">
        <f t="shared" si="1"/>
        <v>69.599999999999994</v>
      </c>
      <c r="P11" s="1" t="str">
        <f t="shared" si="2"/>
        <v>עובר</v>
      </c>
      <c r="Q11" s="61">
        <f t="shared" si="3"/>
        <v>0</v>
      </c>
      <c r="R11" s="61" t="str">
        <f t="shared" si="4"/>
        <v/>
      </c>
      <c r="S11" s="62" t="str">
        <f t="shared" si="5"/>
        <v>מלגה</v>
      </c>
    </row>
    <row r="12" spans="1:19">
      <c r="A12" s="76"/>
      <c r="B12" s="24">
        <v>388923057</v>
      </c>
      <c r="C12" s="1" t="s">
        <v>5</v>
      </c>
      <c r="D12" s="17" t="s">
        <v>69</v>
      </c>
      <c r="E12" s="28" t="s">
        <v>18</v>
      </c>
      <c r="F12" s="5">
        <v>8743644</v>
      </c>
      <c r="G12" s="8">
        <v>44141</v>
      </c>
      <c r="H12" s="17" t="s">
        <v>0</v>
      </c>
      <c r="I12" s="1">
        <v>60</v>
      </c>
      <c r="J12" s="1">
        <v>100</v>
      </c>
      <c r="K12" s="1">
        <v>80</v>
      </c>
      <c r="L12" s="11">
        <f t="shared" si="0"/>
        <v>80</v>
      </c>
      <c r="M12" s="1">
        <v>40</v>
      </c>
      <c r="N12" s="1">
        <v>61</v>
      </c>
      <c r="O12" s="14">
        <f t="shared" si="1"/>
        <v>60.400000000000006</v>
      </c>
      <c r="P12" s="1" t="str">
        <f t="shared" si="2"/>
        <v>עובר</v>
      </c>
      <c r="Q12" s="61">
        <f t="shared" si="3"/>
        <v>0</v>
      </c>
      <c r="R12" s="61">
        <f t="shared" si="4"/>
        <v>2000</v>
      </c>
      <c r="S12" s="62" t="str">
        <f t="shared" si="5"/>
        <v>מלגה</v>
      </c>
    </row>
    <row r="13" spans="1:19" ht="13.5" thickBot="1">
      <c r="A13" s="77"/>
      <c r="B13" s="25">
        <v>244576280</v>
      </c>
      <c r="C13" s="2" t="s">
        <v>19</v>
      </c>
      <c r="D13" s="18" t="s">
        <v>64</v>
      </c>
      <c r="E13" s="29" t="s">
        <v>18</v>
      </c>
      <c r="F13" s="6">
        <v>3252524</v>
      </c>
      <c r="G13" s="9">
        <v>44451</v>
      </c>
      <c r="H13" s="18" t="s">
        <v>0</v>
      </c>
      <c r="I13" s="2">
        <v>94</v>
      </c>
      <c r="J13" s="2">
        <v>100</v>
      </c>
      <c r="K13" s="2">
        <v>93</v>
      </c>
      <c r="L13" s="12">
        <f t="shared" si="0"/>
        <v>95.666666666666671</v>
      </c>
      <c r="M13" s="2">
        <v>95</v>
      </c>
      <c r="N13" s="2">
        <v>100</v>
      </c>
      <c r="O13" s="15">
        <f t="shared" si="1"/>
        <v>97.2</v>
      </c>
      <c r="P13" s="2" t="str">
        <f t="shared" si="2"/>
        <v>מצטיין</v>
      </c>
      <c r="Q13" s="63">
        <f t="shared" si="3"/>
        <v>4000</v>
      </c>
      <c r="R13" s="63">
        <f t="shared" si="4"/>
        <v>2000</v>
      </c>
      <c r="S13" s="64" t="str">
        <f t="shared" si="5"/>
        <v>מלגה</v>
      </c>
    </row>
    <row r="14" spans="1:19" ht="14.25" thickTop="1" thickBot="1">
      <c r="A14"/>
      <c r="M14" s="20"/>
      <c r="N14" s="20"/>
    </row>
    <row r="15" spans="1:19" ht="13.5" thickTop="1">
      <c r="A15" s="78" t="s">
        <v>47</v>
      </c>
      <c r="B15" s="30" t="s">
        <v>20</v>
      </c>
      <c r="C15" s="30"/>
      <c r="D15" s="30"/>
      <c r="E15" s="30"/>
      <c r="F15" s="30"/>
      <c r="G15" s="30"/>
      <c r="H15" s="30"/>
      <c r="I15" s="31">
        <f>AVERAGE(I4:I13)</f>
        <v>77.222222222222229</v>
      </c>
      <c r="J15" s="31">
        <f t="shared" ref="J15:O15" si="6">AVERAGE(J4:J13)</f>
        <v>85.888888888888886</v>
      </c>
      <c r="K15" s="31">
        <f t="shared" si="6"/>
        <v>85.333333333333329</v>
      </c>
      <c r="L15" s="31">
        <f t="shared" si="6"/>
        <v>82.033333333333331</v>
      </c>
      <c r="M15" s="31">
        <f t="shared" si="6"/>
        <v>83.5</v>
      </c>
      <c r="N15" s="31">
        <f t="shared" si="6"/>
        <v>73.444444444444443</v>
      </c>
      <c r="O15" s="32">
        <f t="shared" si="6"/>
        <v>73.849999999999994</v>
      </c>
    </row>
    <row r="16" spans="1:19">
      <c r="A16" s="79"/>
      <c r="B16" s="33" t="s">
        <v>21</v>
      </c>
      <c r="C16" s="33"/>
      <c r="D16" s="33"/>
      <c r="E16" s="33"/>
      <c r="F16" s="33"/>
      <c r="G16" s="33"/>
      <c r="H16" s="33"/>
      <c r="I16" s="34">
        <f>MEDIAN(I4:I13)</f>
        <v>81</v>
      </c>
      <c r="J16" s="34">
        <f t="shared" ref="J16:O16" si="7">MEDIAN(J4:J13)</f>
        <v>86</v>
      </c>
      <c r="K16" s="34">
        <f t="shared" si="7"/>
        <v>85</v>
      </c>
      <c r="L16" s="34">
        <f t="shared" si="7"/>
        <v>83.75</v>
      </c>
      <c r="M16" s="34">
        <f t="shared" si="7"/>
        <v>90</v>
      </c>
      <c r="N16" s="34">
        <f t="shared" si="7"/>
        <v>80</v>
      </c>
      <c r="O16" s="35">
        <f t="shared" si="7"/>
        <v>76.650000000000006</v>
      </c>
    </row>
    <row r="17" spans="1:15">
      <c r="A17" s="79"/>
      <c r="B17" s="33" t="s">
        <v>22</v>
      </c>
      <c r="C17" s="33"/>
      <c r="D17" s="33"/>
      <c r="E17" s="33"/>
      <c r="F17" s="33"/>
      <c r="G17" s="33"/>
      <c r="H17" s="33"/>
      <c r="I17" s="34" t="e">
        <f>_xlfn.MODE.SNGL(I4:I13)</f>
        <v>#N/A</v>
      </c>
      <c r="J17" s="34">
        <f t="shared" ref="J17:O17" si="8">_xlfn.MODE.SNGL(J4:J13)</f>
        <v>79</v>
      </c>
      <c r="K17" s="34">
        <f t="shared" si="8"/>
        <v>99</v>
      </c>
      <c r="L17" s="34" t="e">
        <f t="shared" si="8"/>
        <v>#N/A</v>
      </c>
      <c r="M17" s="34">
        <f t="shared" si="8"/>
        <v>99</v>
      </c>
      <c r="N17" s="34" t="e">
        <f t="shared" si="8"/>
        <v>#N/A</v>
      </c>
      <c r="O17" s="35" t="e">
        <f t="shared" si="8"/>
        <v>#N/A</v>
      </c>
    </row>
    <row r="18" spans="1:15">
      <c r="A18" s="79"/>
      <c r="B18" s="33" t="s">
        <v>23</v>
      </c>
      <c r="C18" s="33"/>
      <c r="D18" s="33"/>
      <c r="E18" s="33"/>
      <c r="F18" s="33"/>
      <c r="G18" s="33"/>
      <c r="H18" s="33"/>
      <c r="I18" s="34">
        <f>MAX(I4:I13)</f>
        <v>94</v>
      </c>
      <c r="J18" s="34">
        <f t="shared" ref="J18:O18" si="9">MAX(J4:J13)</f>
        <v>100</v>
      </c>
      <c r="K18" s="34">
        <f t="shared" si="9"/>
        <v>99</v>
      </c>
      <c r="L18" s="34">
        <f t="shared" si="9"/>
        <v>95.666666666666671</v>
      </c>
      <c r="M18" s="34">
        <f t="shared" si="9"/>
        <v>100</v>
      </c>
      <c r="N18" s="34">
        <f t="shared" si="9"/>
        <v>100</v>
      </c>
      <c r="O18" s="35">
        <f t="shared" si="9"/>
        <v>97.2</v>
      </c>
    </row>
    <row r="19" spans="1:15">
      <c r="A19" s="79"/>
      <c r="B19" s="33" t="s">
        <v>24</v>
      </c>
      <c r="C19" s="33"/>
      <c r="D19" s="33"/>
      <c r="E19" s="33"/>
      <c r="F19" s="33"/>
      <c r="G19" s="33"/>
      <c r="H19" s="33"/>
      <c r="I19" s="34">
        <f>MIN(I4:I13)</f>
        <v>45</v>
      </c>
      <c r="J19" s="34">
        <f t="shared" ref="J19:O19" si="10">MIN(J4:J13)</f>
        <v>60</v>
      </c>
      <c r="K19" s="34">
        <f t="shared" si="10"/>
        <v>69</v>
      </c>
      <c r="L19" s="34">
        <f t="shared" si="10"/>
        <v>52.5</v>
      </c>
      <c r="M19" s="34">
        <f t="shared" si="10"/>
        <v>40</v>
      </c>
      <c r="N19" s="34">
        <f t="shared" si="10"/>
        <v>45</v>
      </c>
      <c r="O19" s="35">
        <f t="shared" si="10"/>
        <v>43.7</v>
      </c>
    </row>
    <row r="20" spans="1:15">
      <c r="A20" s="79"/>
      <c r="B20" s="33" t="s">
        <v>43</v>
      </c>
      <c r="C20" s="33"/>
      <c r="D20" s="33"/>
      <c r="E20" s="33"/>
      <c r="F20" s="33"/>
      <c r="G20" s="33"/>
      <c r="H20" s="33"/>
      <c r="I20" s="34">
        <f>_xlfn.STDEV.P(I4:I13)</f>
        <v>15.59043708159145</v>
      </c>
      <c r="J20" s="34">
        <f t="shared" ref="J20:O20" si="11">_xlfn.STDEV.P(J4:J13)</f>
        <v>12.4136523808305</v>
      </c>
      <c r="K20" s="34">
        <f t="shared" si="11"/>
        <v>9.8319208025017506</v>
      </c>
      <c r="L20" s="34">
        <f t="shared" si="11"/>
        <v>11.076200712438522</v>
      </c>
      <c r="M20" s="34">
        <f t="shared" si="11"/>
        <v>19.200260414900626</v>
      </c>
      <c r="N20" s="34">
        <f t="shared" si="11"/>
        <v>18.093038017186554</v>
      </c>
      <c r="O20" s="35">
        <f t="shared" si="11"/>
        <v>15.062752072579535</v>
      </c>
    </row>
    <row r="21" spans="1:15">
      <c r="A21" s="79"/>
      <c r="B21" s="33" t="s">
        <v>44</v>
      </c>
      <c r="C21" s="33"/>
      <c r="D21" s="33"/>
      <c r="E21" s="33"/>
      <c r="F21" s="33"/>
      <c r="G21" s="33"/>
      <c r="H21" s="33"/>
      <c r="I21" s="34">
        <f>_xlfn.VAR.P(I4:I13)</f>
        <v>243.06172839506172</v>
      </c>
      <c r="J21" s="34">
        <f t="shared" ref="J21:O21" si="12">_xlfn.VAR.P(J4:J13)</f>
        <v>154.09876543209876</v>
      </c>
      <c r="K21" s="34">
        <f t="shared" si="12"/>
        <v>96.666666666666671</v>
      </c>
      <c r="L21" s="34">
        <f t="shared" si="12"/>
        <v>122.68222222222364</v>
      </c>
      <c r="M21" s="34">
        <f t="shared" si="12"/>
        <v>368.65</v>
      </c>
      <c r="N21" s="34">
        <f t="shared" si="12"/>
        <v>327.35802469135803</v>
      </c>
      <c r="O21" s="35">
        <f t="shared" si="12"/>
        <v>226.88649999999907</v>
      </c>
    </row>
    <row r="22" spans="1:15">
      <c r="A22" s="79"/>
      <c r="B22" s="33" t="s">
        <v>37</v>
      </c>
      <c r="C22" s="33"/>
      <c r="D22" s="33"/>
      <c r="E22" s="33"/>
      <c r="F22" s="33"/>
      <c r="G22" s="33"/>
      <c r="H22" s="33"/>
      <c r="I22" s="34">
        <f>COUNT(I4:I13)</f>
        <v>9</v>
      </c>
      <c r="J22" s="34">
        <f t="shared" ref="J22:O22" si="13">COUNT(J4:J13)</f>
        <v>9</v>
      </c>
      <c r="K22" s="34">
        <f t="shared" si="13"/>
        <v>9</v>
      </c>
      <c r="L22" s="34">
        <f t="shared" si="13"/>
        <v>10</v>
      </c>
      <c r="M22" s="34">
        <f t="shared" si="13"/>
        <v>10</v>
      </c>
      <c r="N22" s="34">
        <f t="shared" si="13"/>
        <v>9</v>
      </c>
      <c r="O22" s="35">
        <f t="shared" si="13"/>
        <v>10</v>
      </c>
    </row>
    <row r="23" spans="1:15">
      <c r="A23" s="79"/>
      <c r="B23" s="33" t="s">
        <v>25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6"/>
      <c r="N23" s="33"/>
      <c r="O23" s="37"/>
    </row>
    <row r="24" spans="1:15">
      <c r="A24" s="79"/>
      <c r="B24" s="33" t="s">
        <v>54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6"/>
      <c r="N24" s="33"/>
      <c r="O24" s="37"/>
    </row>
    <row r="25" spans="1:15">
      <c r="A25" s="79"/>
      <c r="B25" s="33" t="s">
        <v>55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6"/>
      <c r="N25" s="33"/>
      <c r="O25" s="37"/>
    </row>
    <row r="26" spans="1:15">
      <c r="A26" s="7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7"/>
    </row>
    <row r="27" spans="1:15" ht="13.5" thickBot="1">
      <c r="A27" s="80"/>
      <c r="B27" s="38" t="s">
        <v>38</v>
      </c>
      <c r="C27" s="38">
        <f>COUNTA(C4:C13)</f>
        <v>10</v>
      </c>
      <c r="D27" s="38" t="s">
        <v>52</v>
      </c>
      <c r="E27" s="38"/>
      <c r="F27" s="38"/>
      <c r="G27" s="38"/>
      <c r="H27" s="38" t="s">
        <v>53</v>
      </c>
      <c r="I27" s="38"/>
      <c r="J27" s="38"/>
      <c r="K27" s="38"/>
      <c r="L27" s="38"/>
      <c r="M27" s="38"/>
      <c r="N27" s="38"/>
      <c r="O27" s="39"/>
    </row>
    <row r="28" spans="1:15" ht="14.25" thickTop="1" thickBot="1">
      <c r="A28"/>
      <c r="M28" s="20"/>
      <c r="N28" s="20"/>
    </row>
    <row r="29" spans="1:15" ht="13.5" thickTop="1">
      <c r="A29" s="71" t="s">
        <v>48</v>
      </c>
      <c r="B29" s="30" t="s">
        <v>26</v>
      </c>
      <c r="C29" s="40">
        <v>0.1</v>
      </c>
      <c r="M29" s="20"/>
      <c r="N29" s="20"/>
    </row>
    <row r="30" spans="1:15">
      <c r="A30" s="72"/>
      <c r="B30" s="33" t="s">
        <v>27</v>
      </c>
      <c r="C30" s="41">
        <v>0.1</v>
      </c>
      <c r="M30" s="20"/>
      <c r="N30" s="20"/>
    </row>
    <row r="31" spans="1:15">
      <c r="A31" s="72"/>
      <c r="B31" s="33" t="s">
        <v>28</v>
      </c>
      <c r="C31" s="41">
        <v>0.1</v>
      </c>
      <c r="M31" s="20"/>
      <c r="N31" s="20"/>
    </row>
    <row r="32" spans="1:15">
      <c r="A32" s="72"/>
      <c r="B32" s="33" t="s">
        <v>29</v>
      </c>
      <c r="C32" s="41">
        <v>0.3</v>
      </c>
      <c r="M32" s="20"/>
      <c r="N32" s="20"/>
    </row>
    <row r="33" spans="1:14">
      <c r="A33" s="72"/>
      <c r="B33" s="33" t="s">
        <v>30</v>
      </c>
      <c r="C33" s="41">
        <v>0.4</v>
      </c>
      <c r="M33" s="20"/>
      <c r="N33" s="20"/>
    </row>
    <row r="34" spans="1:14" ht="13.5" thickBot="1">
      <c r="A34" s="73"/>
      <c r="B34" s="38" t="s">
        <v>31</v>
      </c>
      <c r="C34" s="42">
        <f>SUM(C29:C33)</f>
        <v>1</v>
      </c>
      <c r="M34" s="20"/>
      <c r="N34" s="20"/>
    </row>
    <row r="35" spans="1:14" ht="12.75" customHeight="1" thickTop="1" thickBot="1">
      <c r="A35"/>
      <c r="M35" s="20"/>
      <c r="N35" s="20"/>
    </row>
    <row r="36" spans="1:14" ht="13.5" thickTop="1">
      <c r="A36" s="71" t="s">
        <v>49</v>
      </c>
      <c r="B36" s="30"/>
      <c r="C36" s="30" t="s">
        <v>32</v>
      </c>
      <c r="D36" s="43" t="s">
        <v>33</v>
      </c>
      <c r="M36" s="20"/>
    </row>
    <row r="37" spans="1:14">
      <c r="A37" s="72"/>
      <c r="B37" s="33" t="s">
        <v>34</v>
      </c>
      <c r="C37" s="34">
        <v>0</v>
      </c>
      <c r="D37" s="35">
        <v>59.49</v>
      </c>
      <c r="E37" s="22"/>
      <c r="F37" s="22"/>
      <c r="G37" s="22"/>
      <c r="M37" s="20"/>
      <c r="N37" s="23"/>
    </row>
    <row r="38" spans="1:14">
      <c r="A38" s="72"/>
      <c r="B38" s="33" t="s">
        <v>35</v>
      </c>
      <c r="C38" s="34">
        <v>59.5</v>
      </c>
      <c r="D38" s="35">
        <v>84.49</v>
      </c>
      <c r="E38" s="22"/>
      <c r="F38" s="22"/>
      <c r="G38" s="22"/>
      <c r="M38" s="20"/>
    </row>
    <row r="39" spans="1:14" ht="13.5" thickBot="1">
      <c r="A39" s="73"/>
      <c r="B39" s="38" t="s">
        <v>36</v>
      </c>
      <c r="C39" s="44">
        <f>84.5</f>
        <v>84.5</v>
      </c>
      <c r="D39" s="45">
        <v>100</v>
      </c>
      <c r="E39" s="22"/>
      <c r="F39" s="22"/>
      <c r="G39" s="22"/>
      <c r="M39" s="20"/>
    </row>
    <row r="40" spans="1:14" ht="14.25" thickTop="1" thickBot="1">
      <c r="A40"/>
    </row>
    <row r="41" spans="1:14" ht="13.5" thickTop="1">
      <c r="A41" s="71" t="s">
        <v>61</v>
      </c>
      <c r="B41" s="46" t="s">
        <v>60</v>
      </c>
      <c r="C41" s="43"/>
    </row>
    <row r="42" spans="1:14">
      <c r="A42" s="72"/>
      <c r="B42" s="47" t="s">
        <v>58</v>
      </c>
      <c r="C42" s="48" t="s">
        <v>17</v>
      </c>
    </row>
    <row r="43" spans="1:14" ht="13.5" thickBot="1">
      <c r="A43" s="73"/>
      <c r="B43" s="49" t="s">
        <v>59</v>
      </c>
      <c r="C43" s="50" t="s">
        <v>18</v>
      </c>
    </row>
    <row r="44" spans="1:14" ht="14.25" thickTop="1" thickBot="1"/>
    <row r="45" spans="1:14" ht="13.5" thickTop="1">
      <c r="A45" s="71" t="s">
        <v>71</v>
      </c>
      <c r="B45" s="46" t="s">
        <v>72</v>
      </c>
      <c r="C45" s="56">
        <v>4000</v>
      </c>
    </row>
    <row r="46" spans="1:14">
      <c r="A46" s="72"/>
      <c r="B46" s="47" t="s">
        <v>73</v>
      </c>
      <c r="C46" s="57">
        <v>2000</v>
      </c>
    </row>
    <row r="47" spans="1:14" ht="13.5" thickBot="1">
      <c r="A47" s="73"/>
      <c r="B47" s="49" t="s">
        <v>70</v>
      </c>
      <c r="C47" s="58" t="s">
        <v>74</v>
      </c>
    </row>
    <row r="48" spans="1:14" ht="13.5" thickTop="1"/>
  </sheetData>
  <mergeCells count="7">
    <mergeCell ref="A45:A47"/>
    <mergeCell ref="A1:S1"/>
    <mergeCell ref="A3:A13"/>
    <mergeCell ref="A15:A27"/>
    <mergeCell ref="A29:A34"/>
    <mergeCell ref="A36:A39"/>
    <mergeCell ref="A41:A43"/>
  </mergeCells>
  <conditionalFormatting sqref="B4:B13">
    <cfRule type="duplicateValues" dxfId="4" priority="7"/>
  </conditionalFormatting>
  <conditionalFormatting sqref="L4:L13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{9EB9CA5B-1781-46BB-884A-79BF1734997A}</x14:id>
        </ext>
      </extLst>
    </cfRule>
  </conditionalFormatting>
  <conditionalFormatting sqref="O4:O13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3">
    <cfRule type="cellIs" dxfId="3" priority="4" operator="equal">
      <formula>$B$39</formula>
    </cfRule>
    <cfRule type="cellIs" dxfId="2" priority="3" operator="equal">
      <formula>$B$38</formula>
    </cfRule>
    <cfRule type="cellIs" dxfId="1" priority="2" operator="equal">
      <formula>$B$37</formula>
    </cfRule>
  </conditionalFormatting>
  <conditionalFormatting sqref="B4:S13">
    <cfRule type="expression" dxfId="0" priority="1">
      <formula>$P4=$B$37</formula>
    </cfRule>
  </conditionalFormatting>
  <dataValidations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E4:E13">
      <formula1>$C$42:$C$43</formula1>
    </dataValidation>
    <dataValidation type="whole" allowBlank="1" showInputMessage="1" showErrorMessage="1" sqref="M4:N13 I4:K13">
      <formula1>$C$37</formula1>
      <formula2>$D$39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B9CA5B-1781-46BB-884A-79BF1734997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L4:L13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1-4</vt:lpstr>
      <vt:lpstr>5-8</vt:lpstr>
      <vt:lpstr>9-15</vt:lpstr>
      <vt:lpstr>פתרון 9-15</vt:lpstr>
    </vt:vector>
  </TitlesOfParts>
  <Company>pc2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שי שקרוב</dc:creator>
  <cp:lastModifiedBy>Shy Shakarov</cp:lastModifiedBy>
  <dcterms:created xsi:type="dcterms:W3CDTF">2001-05-22T06:09:44Z</dcterms:created>
  <dcterms:modified xsi:type="dcterms:W3CDTF">2015-10-21T16:35:04Z</dcterms:modified>
</cp:coreProperties>
</file>